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11"/>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22-2023(theo lop)" sheetId="7" r:id="rId7"/>
    <sheet name="KH-HK1-2018-2019(theolop)" sheetId="8" state="hidden" r:id="rId8"/>
    <sheet name="KH-HK2-2022-2023(theo lop)" sheetId="9" r:id="rId9"/>
    <sheet name="TKB-TC-CTTBCK 22-A1-HK2" sheetId="10" r:id="rId10"/>
    <sheet name="TKB-TC-CTTBCK22-A2-HK2" sheetId="11" r:id="rId11"/>
    <sheet name="TKB-TC-CTTBCK 22-A3-HK1" sheetId="12" r:id="rId12"/>
    <sheet name="TKB-TC-HAN 22-HK2" sheetId="13" r:id="rId13"/>
    <sheet name="TKB-CD-CTTBCK22LT-HK2" sheetId="14" r:id="rId14"/>
    <sheet name="TKB-TC-CTTBCK21-2NA,B-HK2" sheetId="15" r:id="rId15"/>
    <sheet name="TKB-CD-CTTBCK21-2,5N-HK2" sheetId="16" r:id="rId16"/>
    <sheet name="TKB-TC-CTTBCK20-2N-HK2" sheetId="17" r:id="rId17"/>
    <sheet name="KH-HAN10" sheetId="18" state="hidden" r:id="rId18"/>
    <sheet name="TKB-HAN10" sheetId="19" state="hidden" r:id="rId19"/>
  </sheets>
  <externalReferences>
    <externalReference r:id="rId22"/>
  </externalReferences>
  <definedNames/>
  <calcPr fullCalcOnLoad="1"/>
</workbook>
</file>

<file path=xl/sharedStrings.xml><?xml version="1.0" encoding="utf-8"?>
<sst xmlns="http://schemas.openxmlformats.org/spreadsheetml/2006/main" count="2618" uniqueCount="678">
  <si>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</si>
  <si>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</si>
  <si>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</si>
  <si>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</si>
  <si>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</si>
  <si>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</si>
  <si>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</si>
  <si>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</si>
  <si>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</si>
  <si>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</si>
  <si>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</si>
  <si>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</si>
  <si>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</si>
  <si>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</si>
  <si>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</si>
  <si>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</si>
  <si>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</si>
  <si>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</si>
  <si>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</si>
  <si>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</si>
  <si>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</si>
  <si>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</si>
  <si>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</si>
  <si>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</si>
  <si>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</si>
  <si>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</si>
  <si>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</si>
  <si>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</si>
  <si>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</si>
  <si>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</si>
  <si>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</si>
  <si>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</si>
  <si>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</si>
  <si>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</si>
  <si>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</si>
  <si>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</si>
  <si>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</si>
  <si>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</si>
  <si>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</si>
  <si>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</si>
  <si>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</si>
  <si>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</si>
  <si>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</si>
  <si>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</si>
  <si>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</si>
  <si>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</si>
  <si>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</si>
  <si>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</si>
  <si>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</si>
  <si>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</si>
  <si>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</si>
  <si>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</si>
  <si>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</si>
  <si>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</si>
  <si>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</si>
  <si>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</si>
  <si>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</si>
  <si>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</si>
  <si>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</si>
  <si>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</si>
  <si>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</si>
  <si>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</si>
  <si>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</si>
  <si>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</si>
  <si>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</si>
  <si>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</si>
  <si>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</si>
  <si>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</si>
  <si>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</si>
  <si>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</si>
  <si>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</si>
  <si>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</si>
  <si>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</si>
  <si>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</si>
  <si>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</si>
  <si>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</si>
  <si>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</si>
  <si>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</si>
  <si>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</si>
  <si>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</si>
  <si>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</si>
  <si>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</si>
  <si>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</si>
  <si>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</si>
  <si>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</si>
  <si>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</si>
  <si>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</si>
  <si>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</si>
  <si>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</si>
  <si>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</si>
  <si>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</si>
  <si>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</si>
  <si>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</si>
  <si>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</si>
  <si>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</si>
  <si>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</si>
  <si>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</si>
  <si>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</si>
  <si>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</si>
  <si>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</si>
  <si>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</si>
  <si>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</si>
  <si>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</si>
  <si>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</si>
  <si>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</si>
  <si>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</si>
  <si>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</si>
  <si>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</si>
  <si>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</si>
  <si>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</si>
  <si>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</si>
  <si>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</si>
  <si>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</si>
  <si>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</si>
  <si>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</si>
  <si>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</si>
  <si>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</si>
  <si>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</si>
  <si>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</si>
  <si>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</si>
  <si>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</si>
  <si>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</si>
  <si>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</si>
  <si>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</si>
  <si>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</si>
  <si>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</si>
  <si>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</si>
  <si>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</si>
  <si>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</si>
  <si>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</si>
  <si>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</si>
  <si>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</si>
  <si>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</si>
  <si>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</si>
  <si>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</si>
  <si>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</si>
  <si>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</si>
  <si>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</si>
  <si>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</si>
  <si>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</si>
  <si>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</si>
  <si>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</si>
  <si>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</si>
  <si>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</si>
  <si>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</si>
  <si>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</si>
  <si>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</si>
  <si>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</si>
  <si>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</si>
  <si>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</si>
  <si>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</si>
  <si>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</si>
  <si>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</si>
  <si>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</si>
  <si>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</si>
  <si>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</si>
  <si>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</si>
  <si>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</si>
  <si>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</si>
  <si>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</si>
  <si>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</si>
  <si>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</si>
  <si>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</si>
  <si>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</si>
  <si>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</si>
  <si>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</si>
  <si>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</si>
  <si>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</si>
  <si>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</si>
  <si>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</si>
  <si>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</si>
  <si>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</si>
  <si>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</si>
  <si>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</si>
  <si>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</si>
  <si>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</si>
  <si>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</si>
  <si>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</si>
  <si>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</si>
  <si>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</si>
  <si>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</si>
  <si>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</si>
  <si>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</si>
  <si>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</si>
  <si>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</si>
  <si>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</si>
  <si>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</si>
  <si>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</si>
  <si>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</si>
  <si>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</si>
  <si>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</si>
  <si>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</si>
  <si>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</si>
  <si>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</si>
  <si>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</si>
  <si>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</si>
  <si>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</si>
  <si>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</si>
  <si>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</si>
  <si>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</si>
  <si>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</si>
  <si>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</si>
  <si>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</si>
  <si>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</si>
  <si>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</si>
  <si>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</si>
  <si>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</si>
  <si>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</si>
  <si>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</si>
  <si>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</si>
  <si>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</si>
  <si>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</si>
  <si>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</si>
  <si>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</si>
  <si>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</si>
  <si>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</si>
  <si>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</si>
  <si>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</si>
  <si>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</si>
  <si>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</si>
  <si>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</si>
  <si>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</si>
  <si>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</si>
  <si>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</si>
  <si>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</si>
  <si>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</si>
  <si>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</si>
  <si>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</si>
  <si>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</si>
  <si>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</si>
  <si>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</si>
  <si>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</si>
  <si>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</si>
  <si>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</si>
  <si>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</si>
  <si>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</si>
  <si>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</si>
  <si>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</si>
  <si>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</si>
  <si>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</si>
  <si>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</si>
  <si>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</si>
  <si>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</si>
  <si>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</si>
  <si>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</si>
  <si>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</si>
  <si>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</si>
  <si>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</si>
  <si>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</si>
  <si>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</si>
  <si>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</si>
  <si>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</si>
  <si>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</si>
  <si>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</si>
  <si>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</si>
  <si>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</si>
  <si>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</si>
  <si>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</si>
  <si>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</si>
  <si>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</si>
  <si>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</si>
  <si>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</si>
  <si>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</si>
  <si>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</si>
  <si>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</si>
  <si>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</si>
  <si>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</si>
  <si>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</si>
  <si>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</si>
  <si>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</si>
  <si>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</si>
  <si>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</si>
  <si>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</si>
  <si>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</si>
  <si>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</si>
  <si>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</si>
  <si>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</si>
  <si>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</si>
  <si>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</si>
  <si>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</si>
  <si>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</si>
  <si>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</si>
  <si>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</si>
  <si>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</si>
  <si>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</si>
  <si>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</si>
  <si>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</si>
  <si>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</si>
  <si>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</si>
  <si>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</si>
  <si>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</si>
  <si>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</si>
  <si>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</si>
  <si>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</si>
  <si>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</si>
  <si>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</si>
  <si>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</si>
  <si>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</si>
  <si>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</si>
  <si>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</si>
  <si>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</si>
  <si>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</si>
  <si>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</si>
  <si>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</si>
  <si>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</si>
  <si>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</si>
  <si>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</si>
  <si>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</si>
  <si>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</si>
  <si>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</si>
  <si>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</si>
  <si>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</si>
  <si>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</si>
  <si>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</si>
  <si>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</si>
  <si>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</si>
  <si>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</si>
  <si>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</si>
  <si>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</si>
  <si>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</si>
  <si>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</si>
  <si>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</si>
  <si>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</si>
  <si>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</si>
  <si>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</si>
  <si>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</si>
  <si>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</si>
  <si>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</si>
  <si>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</si>
  <si>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</si>
  <si>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</si>
  <si>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</si>
  <si>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</si>
  <si>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</si>
  <si>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</si>
  <si>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</si>
  <si>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</si>
  <si>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</si>
  <si>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</si>
  <si>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</si>
  <si>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</si>
  <si>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</si>
  <si>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</si>
  <si>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</si>
  <si>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</si>
  <si>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</si>
  <si>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</si>
  <si>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</si>
  <si>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</si>
  <si>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</si>
  <si>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</si>
  <si>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</si>
  <si>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</si>
  <si>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</si>
  <si>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</si>
  <si>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</si>
  <si>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</si>
  <si>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</si>
  <si>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</si>
  <si>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</si>
  <si>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</si>
  <si>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</si>
  <si>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</si>
  <si>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</si>
  <si>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</si>
  <si>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</si>
  <si>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</si>
  <si>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</si>
  <si>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</si>
  <si>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</si>
  <si>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</si>
  <si>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</si>
  <si>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</si>
  <si>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</si>
  <si>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</si>
  <si>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</si>
  <si>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</si>
  <si>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</si>
  <si>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</si>
  <si>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</si>
  <si>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</si>
  <si>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</si>
  <si>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</si>
  <si>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</si>
  <si>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</si>
  <si>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</si>
  <si>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</si>
  <si>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</si>
  <si>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</si>
  <si>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</si>
  <si>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</si>
  <si>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</si>
  <si>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</si>
  <si>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</si>
  <si>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</si>
  <si>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</si>
  <si>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</si>
  <si>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</si>
  <si>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</si>
  <si>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</si>
  <si>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</si>
  <si>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</si>
  <si>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</si>
  <si>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</si>
  <si>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</si>
  <si>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</si>
  <si>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</si>
  <si>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</si>
  <si>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</si>
  <si>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</si>
  <si>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</si>
  <si>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</si>
  <si>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</si>
  <si>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</si>
  <si>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</si>
  <si>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</si>
  <si>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</si>
  <si>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</si>
  <si>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</si>
  <si>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</si>
  <si>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</si>
  <si>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</si>
  <si>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</si>
  <si>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</si>
  <si>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</si>
  <si>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</si>
  <si>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</si>
  <si>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</si>
  <si>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</si>
  <si>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</si>
  <si>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</si>
  <si>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</si>
  <si>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</si>
  <si>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Kỹ thuật an toàn và bảo hộ lao động</t>
  </si>
  <si>
    <t>Tạo</t>
  </si>
  <si>
    <t>Tùng</t>
  </si>
  <si>
    <t>TỔNG GIỜ</t>
  </si>
  <si>
    <t>TC-CTTBCK19-3NA</t>
  </si>
  <si>
    <t>TC-CTTBCK19-3NB</t>
  </si>
  <si>
    <t>TC-CTTBCK19-3NTH</t>
  </si>
  <si>
    <t>21-26</t>
  </si>
  <si>
    <t>Tiết</t>
  </si>
  <si>
    <t>1, 2</t>
  </si>
  <si>
    <t>3, 4</t>
  </si>
  <si>
    <t>Duân</t>
  </si>
  <si>
    <t>07-12</t>
  </si>
  <si>
    <t>14-19</t>
  </si>
  <si>
    <t>12-17</t>
  </si>
  <si>
    <t>19-24</t>
  </si>
  <si>
    <t>26-31</t>
  </si>
  <si>
    <t>02-07</t>
  </si>
  <si>
    <t>09-14</t>
  </si>
  <si>
    <t>2020-2021 K1</t>
  </si>
  <si>
    <t>CĐ-CTTBCK19-2,5N</t>
  </si>
  <si>
    <t>TC-CTTBCK20-3NA</t>
  </si>
  <si>
    <t>TC-CTTBCK20-3NB</t>
  </si>
  <si>
    <t>CĐ-CTTBCK20-2,5N</t>
  </si>
  <si>
    <t>TC-HAN20-3NTH</t>
  </si>
  <si>
    <t>2020-2021 K2</t>
  </si>
  <si>
    <t>Pháp luật 1</t>
  </si>
  <si>
    <t>10-15</t>
  </si>
  <si>
    <t>17-22</t>
  </si>
  <si>
    <t>24-29</t>
  </si>
  <si>
    <t>TC20TH</t>
  </si>
  <si>
    <t>CD20</t>
  </si>
  <si>
    <t>Ngày     tháng      năm 20</t>
  </si>
  <si>
    <t>TC-CTTBCK19-3N</t>
  </si>
  <si>
    <t>TC-CTTBCK21-3NA</t>
  </si>
  <si>
    <t>TC-CTTBCK21-3NB</t>
  </si>
  <si>
    <t>TC-CTTBCK20-3N</t>
  </si>
  <si>
    <t>Khoa CNTT</t>
  </si>
  <si>
    <t>Giáo dục thể chất 1</t>
  </si>
  <si>
    <t>Chế tạo băng tải</t>
  </si>
  <si>
    <t>Thực tập tốt nghiệp</t>
  </si>
  <si>
    <t>Thực tập tốt nghiệp 1</t>
  </si>
  <si>
    <t>TC21B</t>
  </si>
  <si>
    <t>TC21A</t>
  </si>
  <si>
    <t>ANH</t>
  </si>
  <si>
    <t>TC-CTTBCK21-1,5N</t>
  </si>
  <si>
    <t>Hàn cắt khí</t>
  </si>
  <si>
    <t>CĐ-CTTBCK21-2,5N</t>
  </si>
  <si>
    <t>Hàn điện tiếp xúc</t>
  </si>
  <si>
    <t>Tin học 1</t>
  </si>
  <si>
    <t>Vẽ kỹ thuật</t>
  </si>
  <si>
    <t>Dung sai  lắp ghép  và kỹ thuật đo</t>
  </si>
  <si>
    <t>THỜI KHÓA BIỂU KHOA CƠ KHÍ CHẾ TẠO  (HK1 - NH 2022-2023)</t>
  </si>
  <si>
    <t>Lê Phụng Hoàng</t>
  </si>
  <si>
    <t>Kỹ thuật nguội</t>
  </si>
  <si>
    <t>Đặng Thị Hằng Mơ</t>
  </si>
  <si>
    <t>NĂM HỌC 2022-2023 (HK1)</t>
  </si>
  <si>
    <t>Tháng 8/2022</t>
  </si>
  <si>
    <t>15-20</t>
  </si>
  <si>
    <t>22-27</t>
  </si>
  <si>
    <t>29-03/09</t>
  </si>
  <si>
    <t>05-10</t>
  </si>
  <si>
    <t>26-01/10</t>
  </si>
  <si>
    <t>03-08</t>
  </si>
  <si>
    <t>31-05/11</t>
  </si>
  <si>
    <t>28-03/12</t>
  </si>
  <si>
    <t>Giáo dục quốc phòng - An ninh 1</t>
  </si>
  <si>
    <t>Ngoại ngữ (Anh văn) 1</t>
  </si>
  <si>
    <t>TC-CTTBCK21-3N</t>
  </si>
  <si>
    <t>2021-2022 K2</t>
  </si>
  <si>
    <t>2021-2022 K1</t>
  </si>
  <si>
    <t>Lắp mạch điện đơn giản</t>
  </si>
  <si>
    <t>Gia công tiện ren</t>
  </si>
  <si>
    <r>
      <t xml:space="preserve">Ngoại ngữ (Anh văn) 1 </t>
    </r>
    <r>
      <rPr>
        <sz val="9"/>
        <color indexed="10"/>
        <rFont val="Times New Roman"/>
        <family val="1"/>
      </rPr>
      <t>(ghép TC21)</t>
    </r>
  </si>
  <si>
    <r>
      <t xml:space="preserve">Lắp mạch điện đơn giản </t>
    </r>
    <r>
      <rPr>
        <sz val="9"/>
        <color indexed="10"/>
        <rFont val="Times New Roman"/>
        <family val="1"/>
      </rPr>
      <t>(ghép TC21)</t>
    </r>
  </si>
  <si>
    <t>TC-CTTBCK 22A2</t>
  </si>
  <si>
    <t>TC-CTTBCK 22A1</t>
  </si>
  <si>
    <t>Lớp Tuy An</t>
  </si>
  <si>
    <t>TC-HÀN 22</t>
  </si>
  <si>
    <t>Giáo dục chính trị 1</t>
  </si>
  <si>
    <t xml:space="preserve">Chế tạo kết cấu hàn   </t>
  </si>
  <si>
    <t>Lớp TÂY HÒA</t>
  </si>
  <si>
    <t>Gia công tiện cơ bản</t>
  </si>
  <si>
    <t>Đỗ Thị Cẩm Vinh</t>
  </si>
  <si>
    <t>Khoa Cơ Bản</t>
  </si>
  <si>
    <t>Khoa Điện</t>
  </si>
  <si>
    <r>
      <t xml:space="preserve">Gia công tiện ren </t>
    </r>
    <r>
      <rPr>
        <sz val="9"/>
        <color indexed="10"/>
        <rFont val="Times New Roman"/>
        <family val="1"/>
      </rPr>
      <t>(ghép TC21B)</t>
    </r>
  </si>
  <si>
    <r>
      <t xml:space="preserve">Chế tạo thiết bị thông gió công nghiệp </t>
    </r>
    <r>
      <rPr>
        <sz val="9"/>
        <color indexed="10"/>
        <rFont val="Times New Roman"/>
        <family val="1"/>
      </rPr>
      <t>(ghép TC20)</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</si>
  <si>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</si>
  <si>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Chế tạo thiết bị lắng lọc công nghiệp</t>
    </r>
    <r>
      <rPr>
        <sz val="10"/>
        <color indexed="10"/>
        <rFont val="Times New Roman"/>
        <family val="1"/>
      </rPr>
      <t xml:space="preserve"> (ghép CD21)</t>
    </r>
  </si>
  <si>
    <r>
      <t xml:space="preserve">Chế tạo thiết bị thông gió công nghiệp  </t>
    </r>
    <r>
      <rPr>
        <sz val="7"/>
        <color indexed="10"/>
        <rFont val="Times New Roman"/>
        <family val="1"/>
      </rPr>
      <t>(ghép CD21)</t>
    </r>
  </si>
  <si>
    <r>
      <t>Chế tạo thiết bị lắng lọc công nghiệp</t>
    </r>
    <r>
      <rPr>
        <sz val="10"/>
        <color indexed="10"/>
        <rFont val="Times New Roman"/>
        <family val="1"/>
      </rPr>
      <t xml:space="preserve"> (ghép CD20)</t>
    </r>
  </si>
  <si>
    <r>
      <t>Gia công tiện ren</t>
    </r>
    <r>
      <rPr>
        <sz val="11"/>
        <color indexed="10"/>
        <rFont val="Times New Roman"/>
        <family val="1"/>
      </rPr>
      <t xml:space="preserve"> (ghép CD21)</t>
    </r>
  </si>
  <si>
    <t>TC20</t>
  </si>
  <si>
    <t>CD21</t>
  </si>
  <si>
    <t>TC22A2</t>
  </si>
  <si>
    <t>TC22TH</t>
  </si>
  <si>
    <t>TC22TA</t>
  </si>
  <si>
    <t>CN</t>
  </si>
  <si>
    <t>3,4</t>
  </si>
  <si>
    <r>
      <t xml:space="preserve">LỚP: 10C1 TC CTTBCK 22-A2 </t>
    </r>
    <r>
      <rPr>
        <b/>
        <sz val="12"/>
        <rFont val="Times New Roman"/>
        <family val="1"/>
      </rPr>
      <t>;</t>
    </r>
    <r>
      <rPr>
        <b/>
        <sz val="12"/>
        <color indexed="10"/>
        <rFont val="Times New Roman"/>
        <family val="1"/>
      </rPr>
      <t xml:space="preserve"> P.203</t>
    </r>
  </si>
  <si>
    <t>Sinh hoạt chủ nhiệm vào sáng thứ 2 tiết 1 trong tuần (Cô Vinh)</t>
  </si>
  <si>
    <t>Sinh hoạt chủ nhiệm vào sáng thứ 2 tiết 1 hàng tuần  (Thầy TẠO)</t>
  </si>
  <si>
    <t>2022-2023 K1</t>
  </si>
  <si>
    <t>Chế tạo thiết bị thông gió công nghiệp</t>
  </si>
  <si>
    <t>CĐ-CTTBCK22LT</t>
  </si>
  <si>
    <t>Giáo dục quốc phòng - An ninh 2</t>
  </si>
  <si>
    <t>Tin học 2</t>
  </si>
  <si>
    <t>Ngoại ngữ (Anh văn) 2</t>
  </si>
  <si>
    <t>Cơ học ứng dụng</t>
  </si>
  <si>
    <r>
      <t xml:space="preserve">Chế tạo thiết bị lắng lọc công nghiệp  </t>
    </r>
    <r>
      <rPr>
        <sz val="8"/>
        <color indexed="10"/>
        <rFont val="Times New Roman"/>
        <family val="1"/>
      </rPr>
      <t>(ghép CD21+CD20)</t>
    </r>
  </si>
  <si>
    <t>Đồ gá công nghệ chế tạo</t>
  </si>
  <si>
    <t>Giáo dục chính trị 2</t>
  </si>
  <si>
    <t>Pháp luật 2</t>
  </si>
  <si>
    <t>Giáo dục thể chất 2</t>
  </si>
  <si>
    <t>LỚP: CĐ - CHẾ TẠO THIẾT BỊ CƠ KHÍ  22LT</t>
  </si>
  <si>
    <t>Thực tập tốt nghiệp 2</t>
  </si>
  <si>
    <t xml:space="preserve">Chế tạo thiết bị chứa công nghiệp </t>
  </si>
  <si>
    <t>CD22LT</t>
  </si>
  <si>
    <t>Gia công  phay, bào cơ bản</t>
  </si>
  <si>
    <r>
      <t>Chế tạo kết cấu nhà công nghiệp</t>
    </r>
    <r>
      <rPr>
        <sz val="9"/>
        <color indexed="10"/>
        <rFont val="Times New Roman"/>
        <family val="1"/>
      </rPr>
      <t xml:space="preserve"> (ghép TC21A)</t>
    </r>
  </si>
  <si>
    <r>
      <t xml:space="preserve">Hàn  MIG/MAG/TIG  </t>
    </r>
    <r>
      <rPr>
        <sz val="8"/>
        <color indexed="10"/>
        <rFont val="Times New Roman"/>
        <family val="1"/>
      </rPr>
      <t>(ghép cd21)</t>
    </r>
  </si>
  <si>
    <r>
      <t xml:space="preserve">Hàn  MIG/MAG/TIG </t>
    </r>
    <r>
      <rPr>
        <sz val="9"/>
        <color indexed="10"/>
        <rFont val="Times New Roman"/>
        <family val="1"/>
      </rPr>
      <t>(ghép CD22LT)</t>
    </r>
  </si>
  <si>
    <t>NĂM HỌC 2022-2023 (HK2)</t>
  </si>
  <si>
    <r>
      <t xml:space="preserve">Đồ án môn học </t>
    </r>
    <r>
      <rPr>
        <sz val="12"/>
        <color indexed="10"/>
        <rFont val="Times New Roman"/>
        <family val="1"/>
      </rPr>
      <t>(ghép CD21)</t>
    </r>
  </si>
  <si>
    <r>
      <t xml:space="preserve">Đồ án môn học </t>
    </r>
    <r>
      <rPr>
        <sz val="9"/>
        <color indexed="10"/>
        <rFont val="Times New Roman"/>
        <family val="1"/>
      </rPr>
      <t>(ghép CD22LT)</t>
    </r>
  </si>
  <si>
    <t>Gia công  phay, bào</t>
  </si>
  <si>
    <t>Hàn  MIG/MAG/TIG 1</t>
  </si>
  <si>
    <t xml:space="preserve">Gia công trên máy tiện phay CNC </t>
  </si>
  <si>
    <r>
      <t>Công nghệ CAD/CAM/CNC</t>
    </r>
    <r>
      <rPr>
        <sz val="8"/>
        <color indexed="10"/>
        <rFont val="Times New Roman"/>
        <family val="1"/>
      </rPr>
      <t xml:space="preserve"> </t>
    </r>
  </si>
  <si>
    <t>Hàn hồ quang điện 2</t>
  </si>
  <si>
    <t>Hàn tự  động dưới lớp thuốc bảo vệ</t>
  </si>
  <si>
    <t>2, 3</t>
  </si>
  <si>
    <t>4, 5</t>
  </si>
  <si>
    <t>CHÀO CỜ + SINH HOẠT LỚP (GVCN)</t>
  </si>
  <si>
    <t>LỚP TC - HÀN 22 - 2N</t>
  </si>
  <si>
    <t>LỚP TC - CTTBCK 22A1</t>
  </si>
  <si>
    <t>TC-CTTBCK 22A3</t>
  </si>
  <si>
    <t>Hàn hồ quang điện</t>
  </si>
  <si>
    <t>Ngô Anh Duân</t>
  </si>
  <si>
    <t>T. Hiểu</t>
  </si>
  <si>
    <t>Chế tạo cột điện cao thế ≥ 35 kv</t>
  </si>
  <si>
    <t>Trần Anh Dũng</t>
  </si>
  <si>
    <t>Tháng 01</t>
  </si>
  <si>
    <t>13-18</t>
  </si>
  <si>
    <t>20-25</t>
  </si>
  <si>
    <t>26-04</t>
  </si>
  <si>
    <t>6-11</t>
  </si>
  <si>
    <t>27-1/4</t>
  </si>
  <si>
    <t>3-8</t>
  </si>
  <si>
    <t>1-6</t>
  </si>
  <si>
    <t>8-13</t>
  </si>
  <si>
    <t>Kỹ thuật an toàn và bảo hộ lao động 4H (30H)-T.HIỂU</t>
  </si>
  <si>
    <t>Dung sai  lắp ghép  và kỹ thuật đo 4H (45H)-T.DUÂN</t>
  </si>
  <si>
    <t>Sinh hoạt chủ nhiệm vào sáng thứ 2 tiết 1 hàng tuần  (Thầy DŨNG)</t>
  </si>
  <si>
    <t>Dung sai  lắp ghép  và kỹ thuật đo (8h)</t>
  </si>
  <si>
    <t>Lê Thạnh</t>
  </si>
  <si>
    <t>30-04/02</t>
  </si>
  <si>
    <t>06-11</t>
  </si>
  <si>
    <t>27-04/03</t>
  </si>
  <si>
    <t>27-01/04</t>
  </si>
  <si>
    <t>03-08/04</t>
  </si>
  <si>
    <t>01-06</t>
  </si>
  <si>
    <t>08-13</t>
  </si>
  <si>
    <t>TOÁN 2T, T. TÙNG</t>
  </si>
  <si>
    <t>NGỮ VĂN 2T, C. NHUNG (A)</t>
  </si>
  <si>
    <t>LỊCH SỬ 2T, C. HUỆ</t>
  </si>
  <si>
    <t>VẬT LÝ 2T, C. THANH</t>
  </si>
  <si>
    <t>GD KINH TẾ VÀ PHÁP LUẬT 2T, C. HÂN</t>
  </si>
  <si>
    <t>ĐỊA LÝ 2T, C. YÊN</t>
  </si>
  <si>
    <t xml:space="preserve">CÔNG NGHỆ 2T, C. LINH </t>
  </si>
  <si>
    <t>Anh văn 1 - 4h (90h) - C.Hiên - P202</t>
  </si>
  <si>
    <t>Anh văn 1 - 4h (90h) - C.Hiên - P203</t>
  </si>
  <si>
    <t>Gia công  phay, bào cơ bản 6h - (90h) - T.Lai - Xưởng CGKL</t>
  </si>
  <si>
    <t>Kỹ thuật nguội - 4h (60h) - T.Lai - Xưởng CGKL</t>
  </si>
  <si>
    <t>Hàn điện tiếp xúc - 4h (60h) - T.Tùng - Xưởng Hàn</t>
  </si>
  <si>
    <r>
      <t xml:space="preserve">Chế tạo kết cấu nhà công nghiệp </t>
    </r>
    <r>
      <rPr>
        <sz val="10"/>
        <color indexed="10"/>
        <rFont val="Times New Roman"/>
        <family val="1"/>
      </rPr>
      <t>(ghép CD21)</t>
    </r>
  </si>
  <si>
    <t>Áp dụng từ ngày 30 tháng 01  năm 2023</t>
  </si>
  <si>
    <t>2,3</t>
  </si>
  <si>
    <t>4,5</t>
  </si>
  <si>
    <t>TOÁN 2H (64H), C.KHUÊ</t>
  </si>
  <si>
    <t>ĐỊA 2H (16H), C. YÊN</t>
  </si>
  <si>
    <t>VĂN 2H (48H), C.TÂM</t>
  </si>
  <si>
    <t>SINH 2H (16H), T. HUỲNH</t>
  </si>
  <si>
    <t>SỬ 2H (16H), C. LẠC</t>
  </si>
  <si>
    <t>LÝ 2H (32H), C. TRANG</t>
  </si>
  <si>
    <t>HÓA 2H (32H), C. TRÂM</t>
  </si>
  <si>
    <t>CHÀO CỜ + SINH HOẠT CHỦ NHIỆM</t>
  </si>
  <si>
    <t>THỜI KHÓA BIỂU KHOA CƠ KHÍ CHẾ TẠO  (HK2 - NH 2022-2023)</t>
  </si>
  <si>
    <t>Áp dụng từ ngày 30  tháng 01 năm 2023</t>
  </si>
  <si>
    <t>THỜI KHÓA BIỂU KHOA CƠ KHÍ CHẾ TẠO   (HK2 - NH 2022-2023)</t>
  </si>
  <si>
    <t>LỚP TC - CHẾ TẠO THIẾT BỊ CƠ KHÍ  21- 2NA-B; PHÒNG HỌC P102</t>
  </si>
  <si>
    <r>
      <t xml:space="preserve">Chế tạo kết cấu nhà công nghiệp - 8h (120h) - T.Hoang - xưởng Hàn </t>
    </r>
    <r>
      <rPr>
        <sz val="10"/>
        <color indexed="10"/>
        <rFont val="Times New Roman"/>
        <family val="1"/>
      </rPr>
      <t>(ghép CD21)</t>
    </r>
  </si>
  <si>
    <t>Chế tạo thiết bị thông gió công nghiệp - 8h(120h) - T.Tạo - xưởng Hàn</t>
  </si>
  <si>
    <t>Thực tập tốt nghiệp 1 - 8h (170h) - T.Tạo (tại trường)</t>
  </si>
  <si>
    <t>Thực tập tốt nghiệp 1 - ngày 8h (170h) - T.Tạo (tại trường)</t>
  </si>
  <si>
    <t>LỚP TC - CHẾ TẠO THIẾT BỊ CƠ KHÍ  20- 3N; Phòng học P201</t>
  </si>
  <si>
    <t>ĐỊA 2H (16H), C. HÒA</t>
  </si>
  <si>
    <t>SỬ 2H (16H), C. TUYẾT</t>
  </si>
  <si>
    <t>Áp dụng từ ngày 09  tháng 1 năm 2023</t>
  </si>
  <si>
    <t>Giáo dục chính trị 2 - 4h (45h) - C. HÀ - P207</t>
  </si>
  <si>
    <r>
      <t xml:space="preserve">Chế tạo kết cấu nhà công nghiệp - 8h (120h) - T.Hoang - xưởng Hàn </t>
    </r>
    <r>
      <rPr>
        <sz val="10"/>
        <color indexed="10"/>
        <rFont val="Times New Roman"/>
        <family val="1"/>
      </rPr>
      <t>(ghép TC21)</t>
    </r>
  </si>
  <si>
    <t>Pháp luật2-4h (15h)-C.HÀ-P205</t>
  </si>
  <si>
    <t>Giáo dục thể chất 2 - 4h (30h) - T.Thiên - Sân Trường</t>
  </si>
  <si>
    <t>Ngoại ngữ (Anh văn) 2 - 4h (30h) - C.Điệp - P207</t>
  </si>
  <si>
    <r>
      <t>Hàn  MIG/MAG/TIG - 8h (120h) - T. Tùng - Xưởng CNC -</t>
    </r>
    <r>
      <rPr>
        <sz val="11"/>
        <color indexed="10"/>
        <rFont val="Calibri"/>
        <family val="2"/>
      </rPr>
      <t xml:space="preserve"> (ghép CD22LT)</t>
    </r>
  </si>
  <si>
    <t>LỚP: CĐ - CHẾ TẠO THIẾT BỊ CƠ KHÍ  21-2,5N</t>
  </si>
  <si>
    <t>Sinh hoạt chủ nhiệm vào sáng thứ 2 tiết 1 trong tuần (C.Vinh)</t>
  </si>
  <si>
    <r>
      <t xml:space="preserve">Đồ án môn học - 6h (60h) - T.Tùng - Xưởng CNC </t>
    </r>
    <r>
      <rPr>
        <sz val="9"/>
        <color indexed="10"/>
        <rFont val="Times New Roman"/>
        <family val="1"/>
      </rPr>
      <t>(ghép CD22LT)</t>
    </r>
  </si>
  <si>
    <t xml:space="preserve">Hàn  MIG/MAG/TIG - 8h (120h) - T. Tùng </t>
  </si>
  <si>
    <t>Gia công trên máy tiện phay CNC - 8h (90h) - T.Tĩnh - Xưởng CNC</t>
  </si>
  <si>
    <t>Công nghệ CAD/CAM/CNC  - 8h (120h) - T. Tĩnh - Xưởng CNC</t>
  </si>
  <si>
    <r>
      <t xml:space="preserve">Đồ án môn học - 6h (60h) - T.Tùng - Xưởng CNC </t>
    </r>
    <r>
      <rPr>
        <sz val="11"/>
        <color indexed="10"/>
        <rFont val="Times New Roman"/>
        <family val="1"/>
      </rPr>
      <t>(ghép CD21)</t>
    </r>
  </si>
  <si>
    <r>
      <t>Hàn  MIG/MAG/TIG - 8h (120h) - T. Tùng - Xưởng CNC -</t>
    </r>
    <r>
      <rPr>
        <sz val="11"/>
        <color indexed="10"/>
        <rFont val="Calibri"/>
        <family val="2"/>
      </rPr>
      <t xml:space="preserve"> (ghép CD21)</t>
    </r>
  </si>
  <si>
    <t>Thực tập tốt nghiệp 2 (160h) - T.Tĩnh</t>
  </si>
  <si>
    <t>Ngoại ngữ (Anh văn) 1 - 8h (90h) - C.Nhi - P102</t>
  </si>
  <si>
    <t>Ngoại ngữ (Anh văn) 1-4h (90h)-C.Nhi-P203</t>
  </si>
  <si>
    <t>Ngoại ngữ (Anh văn) 1-4h (90h)-C.Nhi-P206</t>
  </si>
  <si>
    <t>Hàn tự  động dưới lớp thuốc bảo vệ - 8h (60h)-T.Hoang</t>
  </si>
  <si>
    <t>Hàn hồ quang điện 2 - 8h (120h) - T.Hoang</t>
  </si>
  <si>
    <t>Hàn hồ quang điện 2 - 4h (120h) - T.Hoang</t>
  </si>
  <si>
    <t>Hàn  MIG/MAG/TIG 1 - 8h (120h) - T.Tùng</t>
  </si>
  <si>
    <t>29-3</t>
  </si>
  <si>
    <t>5-10</t>
  </si>
  <si>
    <t>Gia công  phay, bào - 4h (90h) - T.Lai</t>
  </si>
  <si>
    <t>Gia công tiện cơ bản - 8h (120h) - T. Tĩnh</t>
  </si>
  <si>
    <t>Gia công  phay, bào cơ bản - 8h (90h) - T.Lai</t>
  </si>
  <si>
    <t>Chế tạo băng tải - 4h (60h) - T.Tạo</t>
  </si>
  <si>
    <t>Tin học 1 - 8h (45h) - T. Nghi - P. Máy Tính</t>
  </si>
  <si>
    <t>Phú Yên, ngày 29 tháng  01 năm 2023</t>
  </si>
  <si>
    <t>Phú Yên, ngày 10 tháng  12 năm 2022</t>
  </si>
  <si>
    <t>Phú Yên, ngày 05 tháng  12 năm 2022</t>
  </si>
  <si>
    <r>
      <t xml:space="preserve">TOÁN 2H (64H), C.TUYẾN; </t>
    </r>
    <r>
      <rPr>
        <sz val="10"/>
        <color indexed="10"/>
        <rFont val="Times New Roman"/>
        <family val="1"/>
      </rPr>
      <t>P.208</t>
    </r>
  </si>
  <si>
    <r>
      <t xml:space="preserve">SINH 2H (32H), T. HUỲNH; </t>
    </r>
    <r>
      <rPr>
        <sz val="10"/>
        <color indexed="10"/>
        <rFont val="Times New Roman"/>
        <family val="1"/>
      </rPr>
      <t>P.208</t>
    </r>
  </si>
  <si>
    <t>LỚP: TC - CTTBCK22A3</t>
  </si>
  <si>
    <t>Chính trị - 4h (30h)-C.Tuyết</t>
  </si>
  <si>
    <t>Pháp luật - 4h (15h)-C.Tuyết</t>
  </si>
  <si>
    <t>Áp dụng từ ngày 20  tháng 02 năm 2023</t>
  </si>
  <si>
    <t>Giáo dục chính trị  1 - 4H (30h)-C.Liên-P05</t>
  </si>
  <si>
    <t>Pháp luật 1-4h (15h)-C.Liên-P05</t>
  </si>
  <si>
    <t>Hàn hồ quang điện (150H)-4H-T.TÙNG +TĨNH</t>
  </si>
  <si>
    <t>Hàn hồ quang điện (150H)-8H-T.TÙNG+TĨNH</t>
  </si>
  <si>
    <t>Hàn cắt khí- 8H (120H) - T.HOANG+LAI</t>
  </si>
  <si>
    <t>Hàn cắt khí - 8H (120H)- T.HOANG+LAI</t>
  </si>
  <si>
    <t>Áp dụng từ ngày 06  tháng 03 năm 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</si>
</sst>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0">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3"/>
      <color indexed="10"/>
      <name val="Times New Roman"/>
      <family val="1"/>
    </font>
    <font>
      <sz val="12"/>
      <color indexed="8"/>
      <name val="VNI Times"/>
      <family val="0"/>
    </font>
    <font>
      <b/>
      <sz val="16"/>
      <color indexed="10"/>
      <name val="Times New Roman"/>
      <family val="1"/>
    </font>
    <font>
      <i/>
      <sz val="12"/>
      <color indexed="8"/>
      <name val="Times New Roman"/>
      <family val="1"/>
    </font>
    <font>
      <b/>
      <i/>
      <u val="single"/>
      <sz val="12"/>
      <color indexed="8"/>
      <name val="Times New Roman"/>
      <family val="1"/>
    </font>
    <font>
      <sz val="10"/>
      <color indexed="10"/>
      <name val="Times New Roman"/>
      <family val="1"/>
    </font>
    <font>
      <b/>
      <sz val="12"/>
      <color indexed="10"/>
      <name val="Times New Roman"/>
      <family val="1"/>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1"/>
      <color theme="1"/>
      <name val="Times New Roman"/>
      <family val="1"/>
    </font>
    <font>
      <sz val="9"/>
      <color theme="1"/>
      <name val="Times New Roman"/>
      <family val="1"/>
    </font>
    <font>
      <sz val="8"/>
      <color theme="1"/>
      <name val="Times New Roman"/>
      <family val="1"/>
    </font>
    <font>
      <sz val="12"/>
      <color theme="1"/>
      <name val="Calibri"/>
      <family val="2"/>
    </font>
    <font>
      <sz val="10"/>
      <color theme="1"/>
      <name val="Calibri"/>
      <family val="2"/>
    </font>
    <font>
      <sz val="9"/>
      <color rgb="FFFF0000"/>
      <name val="Times New Roman"/>
      <family val="1"/>
    </font>
    <font>
      <sz val="12"/>
      <color rgb="FFFF0000"/>
      <name val="Times New Roman"/>
      <family val="1"/>
    </font>
    <font>
      <sz val="12"/>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9" tint="-0.24997000396251678"/>
        <bgColor indexed="64"/>
      </patternFill>
    </fill>
    <fill>
      <patternFill patternType="solid">
        <fgColor rgb="FF00B0F0"/>
        <bgColor indexed="64"/>
      </patternFill>
    </fill>
    <fill>
      <patternFill patternType="solid">
        <fgColor theme="6" tint="-0.24997000396251678"/>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medium"/>
      <right style="medium"/>
      <top style="medium"/>
      <bottom style="medium"/>
    </border>
    <border>
      <left/>
      <right/>
      <top style="thin"/>
      <bottom style="thin"/>
    </border>
    <border>
      <left style="thin"/>
      <right style="medium"/>
      <top style="thin"/>
      <bottom style="thin"/>
    </border>
    <border>
      <left style="thin"/>
      <right>
        <color indexed="63"/>
      </right>
      <top>
        <color indexed="63"/>
      </top>
      <bottom style="thin"/>
    </border>
    <border>
      <left style="thin"/>
      <right>
        <color indexed="63"/>
      </right>
      <top style="thin"/>
      <bottom style="double"/>
    </border>
    <border>
      <left/>
      <right style="thin"/>
      <top style="thin"/>
      <bottom style="thin"/>
    </border>
    <border>
      <left style="double"/>
      <right style="thin"/>
      <top style="double"/>
      <bottom style="thin"/>
    </border>
    <border>
      <left>
        <color indexed="63"/>
      </left>
      <right style="medium"/>
      <top style="thin"/>
      <bottom style="thin"/>
    </border>
    <border>
      <left style="medium"/>
      <right/>
      <top style="thin"/>
      <bottom style="thin"/>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double"/>
      <right>
        <color indexed="63"/>
      </right>
      <top>
        <color indexed="63"/>
      </top>
      <bottom>
        <color indexed="63"/>
      </bottom>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double"/>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double"/>
    </border>
    <border>
      <left>
        <color indexed="63"/>
      </left>
      <right style="double"/>
      <top style="double"/>
      <bottom>
        <color indexed="63"/>
      </botto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6" fillId="0" borderId="0">
      <alignment/>
      <protection/>
    </xf>
    <xf numFmtId="0" fontId="0" fillId="0" borderId="0">
      <alignment/>
      <protection/>
    </xf>
    <xf numFmtId="0" fontId="10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7"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8" fillId="0" borderId="0" applyNumberFormat="0" applyFill="0" applyBorder="0" applyAlignment="0" applyProtection="0"/>
    <xf numFmtId="0" fontId="109" fillId="0" borderId="10" applyNumberFormat="0" applyFill="0" applyAlignment="0" applyProtection="0"/>
    <xf numFmtId="0" fontId="110" fillId="0" borderId="0" applyNumberFormat="0" applyFill="0" applyBorder="0" applyAlignment="0" applyProtection="0"/>
  </cellStyleXfs>
  <cellXfs count="1445">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5" fillId="0" borderId="11" xfId="0" applyFont="1" applyFill="1" applyBorder="1" applyAlignment="1">
      <alignment horizontal="justify" vertical="center" wrapText="1"/>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2" fillId="0" borderId="11" xfId="0" applyFont="1" applyFill="1" applyBorder="1" applyAlignment="1">
      <alignment horizontal="justify"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2" fillId="0" borderId="0" xfId="0" applyFont="1" applyAlignment="1">
      <alignment textRotation="90"/>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19" fillId="0" borderId="0" xfId="0" applyFont="1" applyFill="1" applyAlignment="1">
      <alignment horizontal="center" vertical="center"/>
    </xf>
    <xf numFmtId="0" fontId="8" fillId="0" borderId="11" xfId="0" applyFont="1" applyFill="1" applyBorder="1" applyAlignment="1">
      <alignment horizontal="left" vertical="center"/>
    </xf>
    <xf numFmtId="0" fontId="19" fillId="0" borderId="0" xfId="0" applyFont="1" applyFill="1" applyAlignment="1">
      <alignment horizont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9" fillId="0" borderId="11" xfId="0" applyFont="1" applyFill="1" applyBorder="1" applyAlignment="1">
      <alignment horizontal="left" wrapText="1"/>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0" fillId="0" borderId="0" xfId="0" applyAlignment="1">
      <alignment horizontal="right"/>
    </xf>
    <xf numFmtId="0" fontId="64" fillId="0" borderId="0" xfId="0" applyFont="1" applyAlignment="1">
      <alignment horizontal="justify" vertical="center" wrapText="1"/>
    </xf>
    <xf numFmtId="0" fontId="26" fillId="0" borderId="0" xfId="0" applyFont="1" applyAlignment="1">
      <alignment vertical="center" wrapText="1"/>
    </xf>
    <xf numFmtId="0" fontId="63" fillId="0" borderId="50" xfId="0" applyFont="1" applyBorder="1" applyAlignment="1">
      <alignment horizontal="center" vertical="center" wrapText="1"/>
    </xf>
    <xf numFmtId="2" fontId="0" fillId="0" borderId="0" xfId="0" applyNumberFormat="1" applyAlignment="1">
      <alignment/>
    </xf>
    <xf numFmtId="0" fontId="5" fillId="44"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3" fillId="0" borderId="11" xfId="0" applyFont="1" applyFill="1" applyBorder="1" applyAlignment="1">
      <alignment horizontal="center" vertical="center" wrapText="1"/>
    </xf>
    <xf numFmtId="0" fontId="0" fillId="44" borderId="0" xfId="0" applyFill="1" applyAlignment="1">
      <alignment/>
    </xf>
    <xf numFmtId="0" fontId="63" fillId="44" borderId="50" xfId="0" applyFont="1" applyFill="1" applyBorder="1" applyAlignment="1">
      <alignment horizontal="center" vertical="center" wrapText="1"/>
    </xf>
    <xf numFmtId="0" fontId="64" fillId="44" borderId="0" xfId="0" applyFont="1" applyFill="1" applyAlignment="1">
      <alignment horizontal="justify" vertical="center" wrapText="1"/>
    </xf>
    <xf numFmtId="0" fontId="111" fillId="0" borderId="51" xfId="0" applyFont="1" applyBorder="1" applyAlignment="1">
      <alignment horizontal="justify" vertical="center" wrapText="1"/>
    </xf>
    <xf numFmtId="0" fontId="111" fillId="0" borderId="50" xfId="0" applyFont="1" applyBorder="1" applyAlignment="1">
      <alignment horizontal="justify" vertical="center" wrapText="1"/>
    </xf>
    <xf numFmtId="0" fontId="19" fillId="0" borderId="0" xfId="0" applyFont="1" applyAlignment="1">
      <alignment vertical="center" textRotation="90" wrapText="1"/>
    </xf>
    <xf numFmtId="0" fontId="62" fillId="0" borderId="0" xfId="0" applyFont="1" applyAlignment="1">
      <alignment vertical="center" textRotation="90" wrapText="1"/>
    </xf>
    <xf numFmtId="0" fontId="8" fillId="0" borderId="13" xfId="0" applyFont="1" applyFill="1" applyBorder="1" applyAlignment="1">
      <alignment horizontal="center" vertical="center"/>
    </xf>
    <xf numFmtId="0" fontId="5" fillId="45" borderId="25" xfId="0" applyFont="1" applyFill="1" applyBorder="1" applyAlignment="1">
      <alignment horizontal="center" vertical="center"/>
    </xf>
    <xf numFmtId="0" fontId="13"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shrinkToFit="1"/>
    </xf>
    <xf numFmtId="0" fontId="5" fillId="45" borderId="14" xfId="0" applyFont="1" applyFill="1" applyBorder="1" applyAlignment="1">
      <alignment horizontal="center" vertical="center" wrapText="1" shrinkToFit="1"/>
    </xf>
    <xf numFmtId="0" fontId="5" fillId="45" borderId="0" xfId="0" applyFont="1" applyFill="1" applyBorder="1" applyAlignment="1">
      <alignment horizontal="center" vertical="center" wrapText="1" shrinkToFit="1"/>
    </xf>
    <xf numFmtId="0" fontId="17" fillId="45" borderId="0" xfId="0" applyFont="1" applyFill="1" applyAlignment="1">
      <alignment horizontal="center" vertical="center"/>
    </xf>
    <xf numFmtId="0" fontId="17" fillId="45" borderId="0" xfId="0" applyFont="1" applyFill="1" applyAlignment="1">
      <alignment horizontal="center"/>
    </xf>
    <xf numFmtId="0" fontId="5" fillId="45" borderId="11" xfId="0" applyFont="1" applyFill="1" applyBorder="1" applyAlignment="1">
      <alignment horizontal="justify" vertical="center" wrapText="1"/>
    </xf>
    <xf numFmtId="0" fontId="8" fillId="45" borderId="11" xfId="0" applyFont="1" applyFill="1" applyBorder="1" applyAlignment="1">
      <alignment vertical="center"/>
    </xf>
    <xf numFmtId="0" fontId="2" fillId="45" borderId="11" xfId="0" applyFont="1" applyFill="1" applyBorder="1" applyAlignment="1">
      <alignment horizontal="justify" vertical="center" wrapText="1"/>
    </xf>
    <xf numFmtId="0" fontId="8" fillId="45" borderId="11" xfId="0" applyFont="1" applyFill="1" applyBorder="1" applyAlignment="1">
      <alignment horizontal="center" vertical="center" wrapText="1"/>
    </xf>
    <xf numFmtId="0" fontId="9" fillId="45" borderId="11" xfId="0" applyFont="1" applyFill="1" applyBorder="1" applyAlignment="1">
      <alignment horizontal="left" wrapText="1"/>
    </xf>
    <xf numFmtId="0" fontId="17" fillId="0" borderId="0" xfId="0" applyFont="1" applyAlignment="1">
      <alignment horizontal="center" vertical="center" wrapText="1"/>
    </xf>
    <xf numFmtId="0" fontId="17" fillId="0" borderId="0" xfId="0" applyFont="1" applyAlignment="1">
      <alignment horizontal="center" wrapText="1"/>
    </xf>
    <xf numFmtId="0" fontId="44" fillId="0" borderId="0" xfId="0" applyFont="1" applyBorder="1" applyAlignment="1">
      <alignment vertical="center"/>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5" fillId="45"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5" fillId="45" borderId="11" xfId="0" applyFont="1" applyFill="1" applyBorder="1" applyAlignment="1">
      <alignment horizontal="center" vertical="center" wrapText="1"/>
    </xf>
    <xf numFmtId="0" fontId="18" fillId="45" borderId="25" xfId="0" applyFont="1" applyFill="1" applyBorder="1" applyAlignment="1">
      <alignment/>
    </xf>
    <xf numFmtId="0" fontId="18" fillId="45" borderId="11" xfId="0" applyFont="1" applyFill="1" applyBorder="1" applyAlignment="1">
      <alignment/>
    </xf>
    <xf numFmtId="0" fontId="9" fillId="45" borderId="11" xfId="0" applyFont="1" applyFill="1" applyBorder="1" applyAlignment="1">
      <alignment horizontal="center"/>
    </xf>
    <xf numFmtId="0" fontId="60" fillId="45" borderId="11" xfId="0" applyFont="1" applyFill="1" applyBorder="1" applyAlignment="1">
      <alignment horizontal="center"/>
    </xf>
    <xf numFmtId="0" fontId="9" fillId="45" borderId="14" xfId="0" applyFont="1" applyFill="1" applyBorder="1" applyAlignment="1">
      <alignment horizontal="center"/>
    </xf>
    <xf numFmtId="0" fontId="9" fillId="45" borderId="0" xfId="0" applyFont="1" applyFill="1" applyAlignment="1">
      <alignment horizontal="center"/>
    </xf>
    <xf numFmtId="0" fontId="18" fillId="45"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5" borderId="11" xfId="0" applyFont="1" applyFill="1" applyBorder="1" applyAlignment="1">
      <alignment horizontal="center" vertical="center"/>
    </xf>
    <xf numFmtId="0" fontId="18" fillId="45" borderId="30" xfId="0" applyFont="1" applyFill="1" applyBorder="1" applyAlignment="1">
      <alignment/>
    </xf>
    <xf numFmtId="0" fontId="18" fillId="45" borderId="22" xfId="0" applyFont="1" applyFill="1" applyBorder="1" applyAlignment="1">
      <alignment/>
    </xf>
    <xf numFmtId="0" fontId="9" fillId="45" borderId="22" xfId="0" applyFont="1" applyFill="1" applyBorder="1" applyAlignment="1">
      <alignment horizontal="center"/>
    </xf>
    <xf numFmtId="0" fontId="60" fillId="45" borderId="22" xfId="0" applyFont="1" applyFill="1" applyBorder="1" applyAlignment="1">
      <alignment horizontal="center"/>
    </xf>
    <xf numFmtId="0" fontId="9" fillId="45" borderId="31" xfId="0" applyFont="1" applyFill="1" applyBorder="1" applyAlignment="1">
      <alignment horizontal="center"/>
    </xf>
    <xf numFmtId="0" fontId="18" fillId="0" borderId="30" xfId="0" applyFont="1" applyFill="1" applyBorder="1" applyAlignment="1">
      <alignment/>
    </xf>
    <xf numFmtId="0" fontId="18" fillId="0" borderId="22" xfId="0" applyFont="1" applyFill="1" applyBorder="1" applyAlignment="1">
      <alignment/>
    </xf>
    <xf numFmtId="0" fontId="9" fillId="0" borderId="22" xfId="0" applyFont="1" applyFill="1" applyBorder="1" applyAlignment="1">
      <alignment horizontal="center"/>
    </xf>
    <xf numFmtId="0" fontId="60" fillId="0" borderId="22" xfId="0" applyFont="1" applyFill="1" applyBorder="1" applyAlignment="1">
      <alignment horizontal="center"/>
    </xf>
    <xf numFmtId="0" fontId="9" fillId="0" borderId="31" xfId="0" applyFont="1" applyFill="1" applyBorder="1" applyAlignment="1">
      <alignment horizontal="center"/>
    </xf>
    <xf numFmtId="0" fontId="44" fillId="0" borderId="52" xfId="0" applyFont="1" applyBorder="1" applyAlignment="1">
      <alignment vertical="center"/>
    </xf>
    <xf numFmtId="0" fontId="44" fillId="0" borderId="27" xfId="0" applyFont="1" applyBorder="1" applyAlignment="1">
      <alignment vertical="center"/>
    </xf>
    <xf numFmtId="0" fontId="44" fillId="46" borderId="11" xfId="0" applyFont="1" applyFill="1" applyBorder="1" applyAlignment="1">
      <alignment horizontal="center" vertical="center"/>
    </xf>
    <xf numFmtId="14" fontId="17" fillId="46" borderId="11" xfId="0" applyNumberFormat="1" applyFont="1" applyFill="1" applyBorder="1" applyAlignment="1" quotePrefix="1">
      <alignment horizontal="center" vertical="center" wrapText="1"/>
    </xf>
    <xf numFmtId="0" fontId="2" fillId="0" borderId="22" xfId="0" applyFont="1" applyFill="1" applyBorder="1" applyAlignment="1">
      <alignment horizontal="justify" vertical="center" wrapText="1"/>
    </xf>
    <xf numFmtId="0" fontId="28" fillId="46" borderId="11" xfId="77" applyFont="1" applyFill="1" applyBorder="1" applyAlignment="1">
      <alignment vertical="center" wrapText="1"/>
      <protection/>
    </xf>
    <xf numFmtId="0" fontId="112" fillId="0" borderId="11" xfId="0" applyFont="1" applyBorder="1" applyAlignment="1">
      <alignment horizontal="left" vertical="center" wrapText="1"/>
    </xf>
    <xf numFmtId="0" fontId="112" fillId="0" borderId="53" xfId="0" applyFont="1" applyBorder="1" applyAlignment="1">
      <alignment horizontal="center" vertical="center" wrapText="1"/>
    </xf>
    <xf numFmtId="0" fontId="7" fillId="46" borderId="11" xfId="77" applyFont="1" applyFill="1" applyBorder="1" applyAlignment="1">
      <alignment vertical="center" wrapText="1"/>
      <protection/>
    </xf>
    <xf numFmtId="0" fontId="113" fillId="0" borderId="11" xfId="0" applyFont="1" applyBorder="1" applyAlignment="1">
      <alignment horizontal="left" vertical="center" wrapText="1"/>
    </xf>
    <xf numFmtId="0" fontId="7" fillId="0" borderId="11" xfId="0" applyFont="1" applyFill="1" applyBorder="1" applyAlignment="1">
      <alignment horizontal="justify" vertical="top" wrapText="1"/>
    </xf>
    <xf numFmtId="0" fontId="18" fillId="0" borderId="11" xfId="0" applyFont="1" applyFill="1" applyBorder="1" applyAlignment="1">
      <alignment/>
    </xf>
    <xf numFmtId="0" fontId="17" fillId="0" borderId="11" xfId="0" applyFont="1" applyFill="1" applyBorder="1" applyAlignment="1">
      <alignment/>
    </xf>
    <xf numFmtId="0" fontId="20" fillId="0" borderId="0" xfId="0" applyFont="1" applyFill="1" applyAlignment="1">
      <alignment horizontal="center"/>
    </xf>
    <xf numFmtId="0" fontId="20" fillId="45" borderId="0" xfId="0" applyFont="1" applyFill="1" applyAlignment="1">
      <alignment horizontal="center"/>
    </xf>
    <xf numFmtId="0" fontId="113" fillId="0" borderId="53" xfId="0" applyFont="1" applyBorder="1" applyAlignment="1">
      <alignment horizontal="center" vertical="center" wrapText="1"/>
    </xf>
    <xf numFmtId="0" fontId="20" fillId="45" borderId="0" xfId="0" applyFont="1" applyFill="1" applyAlignment="1">
      <alignment/>
    </xf>
    <xf numFmtId="0" fontId="7" fillId="46" borderId="53" xfId="77" applyFont="1" applyFill="1" applyBorder="1" applyAlignment="1">
      <alignment horizontal="center" vertical="center" wrapText="1"/>
      <protection/>
    </xf>
    <xf numFmtId="0" fontId="20" fillId="0" borderId="0" xfId="0" applyFont="1" applyFill="1" applyAlignment="1">
      <alignment/>
    </xf>
    <xf numFmtId="0" fontId="7" fillId="0" borderId="0" xfId="0" applyFont="1" applyAlignment="1">
      <alignment horizontal="center"/>
    </xf>
    <xf numFmtId="0" fontId="8" fillId="46" borderId="11" xfId="77" applyFont="1" applyFill="1" applyBorder="1" applyAlignment="1">
      <alignment vertical="center" wrapText="1"/>
      <protection/>
    </xf>
    <xf numFmtId="0" fontId="28" fillId="0" borderId="53" xfId="0" applyFont="1" applyFill="1" applyBorder="1" applyAlignment="1">
      <alignment horizontal="center" vertical="center" wrapText="1"/>
    </xf>
    <xf numFmtId="0" fontId="19" fillId="45" borderId="0" xfId="0" applyFont="1" applyFill="1" applyAlignment="1">
      <alignment horizontal="center" vertical="center"/>
    </xf>
    <xf numFmtId="0" fontId="114" fillId="0" borderId="11" xfId="0" applyFont="1" applyBorder="1" applyAlignment="1">
      <alignment horizontal="center" vertical="center" wrapText="1"/>
    </xf>
    <xf numFmtId="0" fontId="19" fillId="45" borderId="0" xfId="0" applyFont="1" applyFill="1" applyAlignment="1">
      <alignment vertical="center"/>
    </xf>
    <xf numFmtId="0" fontId="8" fillId="46" borderId="11" xfId="77" applyFont="1" applyFill="1" applyBorder="1" applyAlignment="1">
      <alignment horizontal="center" vertical="center" wrapText="1"/>
      <protection/>
    </xf>
    <xf numFmtId="0" fontId="19" fillId="0" borderId="0" xfId="0" applyFont="1" applyFill="1" applyAlignment="1">
      <alignment vertical="center"/>
    </xf>
    <xf numFmtId="0" fontId="114" fillId="0" borderId="11" xfId="0" applyFont="1" applyBorder="1" applyAlignment="1">
      <alignment horizontal="left" vertical="center" wrapText="1"/>
    </xf>
    <xf numFmtId="0" fontId="28" fillId="46" borderId="14" xfId="77" applyFont="1" applyFill="1" applyBorder="1" applyAlignment="1">
      <alignment horizontal="center" vertical="center" wrapText="1"/>
      <protection/>
    </xf>
    <xf numFmtId="0" fontId="8" fillId="46" borderId="11" xfId="77"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justify" vertical="center" wrapText="1"/>
    </xf>
    <xf numFmtId="0" fontId="8" fillId="0" borderId="53" xfId="0" applyFont="1" applyFill="1" applyBorder="1" applyAlignment="1">
      <alignment horizontal="center" vertical="center" wrapText="1"/>
    </xf>
    <xf numFmtId="0" fontId="52" fillId="0" borderId="0" xfId="0" applyFont="1" applyFill="1" applyAlignment="1">
      <alignment vertical="center"/>
    </xf>
    <xf numFmtId="0" fontId="19" fillId="45" borderId="11" xfId="0" applyFont="1" applyFill="1" applyBorder="1" applyAlignment="1">
      <alignment vertical="center"/>
    </xf>
    <xf numFmtId="0" fontId="19" fillId="0" borderId="22" xfId="0" applyFont="1" applyFill="1" applyBorder="1" applyAlignment="1">
      <alignment vertical="center"/>
    </xf>
    <xf numFmtId="0" fontId="19" fillId="4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vertical="center"/>
    </xf>
    <xf numFmtId="0" fontId="8" fillId="48" borderId="11" xfId="0" applyFont="1" applyFill="1" applyBorder="1" applyAlignment="1">
      <alignment vertical="center"/>
    </xf>
    <xf numFmtId="0" fontId="8" fillId="15" borderId="11" xfId="0" applyFont="1" applyFill="1" applyBorder="1" applyAlignment="1">
      <alignment vertical="center"/>
    </xf>
    <xf numFmtId="0" fontId="2" fillId="45" borderId="11" xfId="0" applyFont="1" applyFill="1" applyBorder="1" applyAlignment="1">
      <alignment horizontal="center" vertical="center" wrapText="1"/>
    </xf>
    <xf numFmtId="0" fontId="8" fillId="45" borderId="11" xfId="0" applyFont="1" applyFill="1" applyBorder="1" applyAlignment="1">
      <alignment vertical="center" wrapText="1"/>
    </xf>
    <xf numFmtId="0" fontId="52" fillId="0" borderId="0" xfId="0" applyFont="1" applyFill="1" applyAlignment="1">
      <alignment horizont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19" fillId="45"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6" fillId="0" borderId="0" xfId="0" applyFont="1" applyBorder="1" applyAlignment="1">
      <alignment horizontal="center" vertical="center" wrapText="1"/>
    </xf>
    <xf numFmtId="0" fontId="67" fillId="0" borderId="0" xfId="0" applyFont="1" applyBorder="1" applyAlignment="1">
      <alignment horizontal="center" vertical="top"/>
    </xf>
    <xf numFmtId="0" fontId="11" fillId="0" borderId="0" xfId="0" applyFont="1" applyBorder="1" applyAlignment="1">
      <alignment horizontal="center" vertical="center"/>
    </xf>
    <xf numFmtId="0" fontId="115" fillId="0" borderId="0" xfId="0" applyFont="1" applyAlignment="1">
      <alignment/>
    </xf>
    <xf numFmtId="0" fontId="90" fillId="13" borderId="11" xfId="0" applyFont="1" applyFill="1" applyBorder="1" applyAlignment="1">
      <alignment horizontal="center" vertical="center"/>
    </xf>
    <xf numFmtId="0" fontId="20" fillId="0" borderId="0" xfId="0" applyFont="1" applyAlignment="1">
      <alignment wrapText="1"/>
    </xf>
    <xf numFmtId="0" fontId="19" fillId="0" borderId="0" xfId="0" applyFont="1" applyAlignment="1">
      <alignment horizontal="center" vertical="center" wrapText="1"/>
    </xf>
    <xf numFmtId="0" fontId="22" fillId="0" borderId="0" xfId="0" applyFont="1" applyAlignment="1">
      <alignment/>
    </xf>
    <xf numFmtId="0" fontId="12" fillId="0" borderId="0" xfId="0" applyFont="1" applyAlignment="1">
      <alignment/>
    </xf>
    <xf numFmtId="14" fontId="17" fillId="0" borderId="14" xfId="0" applyNumberFormat="1" applyFont="1" applyBorder="1" applyAlignment="1" quotePrefix="1">
      <alignment horizontal="center" vertical="center" wrapText="1"/>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19" fillId="0" borderId="22" xfId="0" applyFont="1" applyBorder="1" applyAlignment="1">
      <alignment horizontal="center" vertical="center"/>
    </xf>
    <xf numFmtId="0" fontId="19" fillId="0" borderId="31" xfId="0" applyFont="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0" fillId="46" borderId="11" xfId="0" applyFill="1" applyBorder="1" applyAlignment="1">
      <alignment/>
    </xf>
    <xf numFmtId="0" fontId="0" fillId="46" borderId="15" xfId="0" applyFill="1" applyBorder="1" applyAlignment="1">
      <alignment/>
    </xf>
    <xf numFmtId="0" fontId="7" fillId="0" borderId="11" xfId="0" applyFont="1" applyFill="1" applyBorder="1" applyAlignment="1">
      <alignment vertical="center" wrapText="1"/>
    </xf>
    <xf numFmtId="0" fontId="112"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2" fillId="0" borderId="13" xfId="0" applyFont="1" applyFill="1" applyBorder="1" applyAlignment="1">
      <alignment vertical="center" wrapText="1"/>
    </xf>
    <xf numFmtId="0" fontId="112"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44" xfId="0" applyFill="1" applyBorder="1" applyAlignment="1">
      <alignment/>
    </xf>
    <xf numFmtId="0" fontId="0" fillId="0" borderId="31" xfId="0" applyFill="1" applyBorder="1" applyAlignment="1">
      <alignment/>
    </xf>
    <xf numFmtId="0" fontId="0" fillId="0" borderId="33" xfId="0" applyFill="1" applyBorder="1" applyAlignment="1">
      <alignment/>
    </xf>
    <xf numFmtId="0" fontId="0" fillId="0" borderId="33" xfId="0" applyFill="1" applyBorder="1" applyAlignment="1">
      <alignment vertical="center" wrapText="1"/>
    </xf>
    <xf numFmtId="0" fontId="0" fillId="0" borderId="14" xfId="0" applyFill="1" applyBorder="1" applyAlignment="1">
      <alignment vertical="center" wrapText="1"/>
    </xf>
    <xf numFmtId="0" fontId="0" fillId="0" borderId="22" xfId="0" applyBorder="1" applyAlignment="1">
      <alignment/>
    </xf>
    <xf numFmtId="0" fontId="0" fillId="46" borderId="13" xfId="0" applyFill="1" applyBorder="1" applyAlignment="1">
      <alignment/>
    </xf>
    <xf numFmtId="0" fontId="0" fillId="46" borderId="22" xfId="0" applyFill="1" applyBorder="1" applyAlignment="1">
      <alignment/>
    </xf>
    <xf numFmtId="0" fontId="8" fillId="0" borderId="11" xfId="0" applyFont="1" applyFill="1" applyBorder="1" applyAlignment="1">
      <alignment horizontal="justify" vertical="top" wrapText="1"/>
    </xf>
    <xf numFmtId="0" fontId="19" fillId="0" borderId="30" xfId="0" applyFont="1" applyFill="1" applyBorder="1" applyAlignment="1">
      <alignment/>
    </xf>
    <xf numFmtId="0" fontId="19" fillId="0" borderId="22" xfId="0" applyFont="1" applyFill="1" applyBorder="1" applyAlignment="1">
      <alignment/>
    </xf>
    <xf numFmtId="0" fontId="8" fillId="0" borderId="22" xfId="0" applyFont="1" applyFill="1" applyBorder="1" applyAlignment="1">
      <alignment horizontal="center"/>
    </xf>
    <xf numFmtId="0" fontId="27" fillId="0" borderId="22" xfId="0" applyFont="1" applyFill="1" applyBorder="1" applyAlignment="1">
      <alignment horizontal="center"/>
    </xf>
    <xf numFmtId="0" fontId="8" fillId="0" borderId="31" xfId="0" applyFont="1" applyFill="1" applyBorder="1" applyAlignment="1">
      <alignment horizontal="center"/>
    </xf>
    <xf numFmtId="0" fontId="19" fillId="47" borderId="22" xfId="0" applyFont="1" applyFill="1" applyBorder="1" applyAlignment="1">
      <alignment vertical="center"/>
    </xf>
    <xf numFmtId="0" fontId="28" fillId="0" borderId="11" xfId="0" applyFont="1" applyFill="1" applyBorder="1" applyAlignment="1">
      <alignment horizontal="justify" wrapText="1"/>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2" fillId="0" borderId="14" xfId="0" applyFont="1" applyFill="1" applyBorder="1" applyAlignment="1">
      <alignment vertical="center"/>
    </xf>
    <xf numFmtId="0" fontId="28" fillId="45" borderId="11" xfId="0" applyFont="1" applyFill="1" applyBorder="1" applyAlignment="1">
      <alignment horizontal="center" vertical="center" wrapText="1"/>
    </xf>
    <xf numFmtId="0" fontId="11" fillId="0" borderId="0" xfId="0" applyFont="1" applyAlignment="1">
      <alignment horizontal="center"/>
    </xf>
    <xf numFmtId="0" fontId="28" fillId="0" borderId="11" xfId="0" applyFont="1" applyFill="1" applyBorder="1" applyAlignment="1">
      <alignment horizontal="center" wrapText="1"/>
    </xf>
    <xf numFmtId="0" fontId="28" fillId="0" borderId="11" xfId="0" applyFont="1" applyFill="1" applyBorder="1" applyAlignment="1">
      <alignment horizontal="center" vertical="center" wrapText="1"/>
    </xf>
    <xf numFmtId="0" fontId="19" fillId="45" borderId="0" xfId="0" applyFont="1" applyFill="1" applyAlignment="1">
      <alignment horizontal="center"/>
    </xf>
    <xf numFmtId="0" fontId="90" fillId="13" borderId="0" xfId="0" applyFont="1" applyFill="1" applyBorder="1" applyAlignment="1">
      <alignment horizontal="center" vertical="center"/>
    </xf>
    <xf numFmtId="0" fontId="7" fillId="0" borderId="11" xfId="0" applyFont="1" applyFill="1" applyBorder="1" applyAlignment="1">
      <alignment horizontal="justify" wrapText="1"/>
    </xf>
    <xf numFmtId="0" fontId="28" fillId="0" borderId="11" xfId="0" applyFont="1" applyBorder="1" applyAlignment="1">
      <alignment horizontal="justify" vertical="center" wrapText="1"/>
    </xf>
    <xf numFmtId="0" fontId="28" fillId="0" borderId="11" xfId="0" applyFont="1" applyFill="1" applyBorder="1" applyAlignment="1">
      <alignment horizontal="left" vertical="center" wrapText="1"/>
    </xf>
    <xf numFmtId="0" fontId="8" fillId="45" borderId="22" xfId="0" applyFont="1" applyFill="1" applyBorder="1" applyAlignment="1">
      <alignment vertical="center"/>
    </xf>
    <xf numFmtId="0" fontId="8" fillId="0" borderId="22" xfId="0" applyFont="1" applyFill="1" applyBorder="1" applyAlignment="1">
      <alignment vertical="center"/>
    </xf>
    <xf numFmtId="0" fontId="44" fillId="0" borderId="0" xfId="0" applyFont="1" applyAlignment="1">
      <alignment horizontal="center" vertical="center" wrapText="1"/>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44" fillId="0" borderId="20" xfId="0" applyFont="1" applyBorder="1" applyAlignment="1">
      <alignment vertical="center"/>
    </xf>
    <xf numFmtId="0" fontId="116" fillId="0" borderId="11" xfId="0" applyFont="1" applyFill="1" applyBorder="1" applyAlignment="1">
      <alignment vertical="center"/>
    </xf>
    <xf numFmtId="0" fontId="117" fillId="0" borderId="15" xfId="0" applyFont="1" applyFill="1" applyBorder="1" applyAlignment="1">
      <alignment vertical="center" wrapText="1"/>
    </xf>
    <xf numFmtId="0" fontId="26" fillId="0" borderId="13" xfId="60" applyFont="1" applyBorder="1" applyAlignment="1">
      <alignment horizontal="center" vertical="center"/>
      <protection/>
    </xf>
    <xf numFmtId="0" fontId="28" fillId="0" borderId="21" xfId="0" applyFont="1" applyFill="1" applyBorder="1" applyAlignment="1">
      <alignment vertical="center"/>
    </xf>
    <xf numFmtId="0" fontId="8" fillId="45" borderId="11" xfId="0" applyFont="1" applyFill="1" applyBorder="1" applyAlignment="1">
      <alignment/>
    </xf>
    <xf numFmtId="0" fontId="8" fillId="45" borderId="11" xfId="0" applyFont="1" applyFill="1" applyBorder="1" applyAlignment="1">
      <alignment horizontal="justify" wrapText="1"/>
    </xf>
    <xf numFmtId="0" fontId="5" fillId="45" borderId="13" xfId="0" applyFont="1" applyFill="1" applyBorder="1" applyAlignment="1">
      <alignment horizontal="center"/>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2" fillId="0" borderId="14" xfId="0" applyFont="1" applyFill="1" applyBorder="1" applyAlignment="1">
      <alignment vertical="center" wrapText="1"/>
    </xf>
    <xf numFmtId="0" fontId="112"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112" fillId="0" borderId="22" xfId="0" applyFont="1" applyFill="1" applyBorder="1" applyAlignment="1">
      <alignment vertical="center" wrapText="1"/>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2" fillId="0" borderId="23" xfId="0" applyFont="1" applyFill="1" applyBorder="1" applyAlignment="1">
      <alignment vertical="center" wrapText="1"/>
    </xf>
    <xf numFmtId="0" fontId="8" fillId="0" borderId="15" xfId="0" applyFont="1" applyFill="1" applyBorder="1" applyAlignment="1">
      <alignment vertical="center" wrapText="1"/>
    </xf>
    <xf numFmtId="0" fontId="115" fillId="0" borderId="13" xfId="0" applyFont="1" applyFill="1" applyBorder="1" applyAlignment="1">
      <alignment/>
    </xf>
    <xf numFmtId="0" fontId="28" fillId="0" borderId="13" xfId="0" applyFont="1" applyFill="1" applyBorder="1" applyAlignment="1">
      <alignment vertical="center" wrapText="1"/>
    </xf>
    <xf numFmtId="0" fontId="115" fillId="0" borderId="11" xfId="0" applyFont="1" applyFill="1" applyBorder="1" applyAlignment="1">
      <alignment/>
    </xf>
    <xf numFmtId="0" fontId="7" fillId="0" borderId="22" xfId="0" applyFont="1" applyFill="1" applyBorder="1" applyAlignment="1">
      <alignment vertical="center" wrapText="1"/>
    </xf>
    <xf numFmtId="0" fontId="29" fillId="0"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28" fillId="45" borderId="11" xfId="77" applyFont="1" applyFill="1" applyBorder="1" applyAlignment="1">
      <alignment vertical="center" wrapText="1"/>
      <protection/>
    </xf>
    <xf numFmtId="14" fontId="20" fillId="0" borderId="11" xfId="0" applyNumberFormat="1" applyFont="1" applyBorder="1" applyAlignment="1" quotePrefix="1">
      <alignment horizontal="center" vertical="center" wrapText="1"/>
    </xf>
    <xf numFmtId="14" fontId="20" fillId="46" borderId="11" xfId="0" applyNumberFormat="1" applyFont="1" applyFill="1" applyBorder="1" applyAlignment="1" quotePrefix="1">
      <alignment horizontal="center"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14" fontId="20" fillId="46" borderId="14" xfId="0" applyNumberFormat="1" applyFont="1" applyFill="1" applyBorder="1" applyAlignment="1" quotePrefix="1">
      <alignment horizontal="center" vertical="center" wrapText="1"/>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54" xfId="0" applyFill="1" applyBorder="1" applyAlignment="1">
      <alignment/>
    </xf>
    <xf numFmtId="0" fontId="0" fillId="0" borderId="37" xfId="0" applyFill="1" applyBorder="1" applyAlignment="1">
      <alignment/>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0" fillId="46" borderId="38" xfId="0" applyFill="1" applyBorder="1" applyAlignment="1">
      <alignment/>
    </xf>
    <xf numFmtId="0" fontId="0" fillId="46" borderId="55" xfId="0" applyFill="1" applyBorder="1" applyAlignment="1">
      <alignment/>
    </xf>
    <xf numFmtId="0" fontId="116" fillId="0" borderId="14" xfId="0" applyFont="1" applyFill="1" applyBorder="1" applyAlignment="1">
      <alignment vertical="center"/>
    </xf>
    <xf numFmtId="0" fontId="7" fillId="0" borderId="11" xfId="77" applyFont="1" applyFill="1" applyBorder="1" applyAlignment="1">
      <alignment vertical="center" wrapText="1"/>
      <protection/>
    </xf>
    <xf numFmtId="0" fontId="7" fillId="0" borderId="14" xfId="77" applyFont="1" applyFill="1" applyBorder="1" applyAlignment="1">
      <alignment vertical="center" wrapText="1"/>
      <protection/>
    </xf>
    <xf numFmtId="0" fontId="116" fillId="0" borderId="31" xfId="0" applyFont="1" applyFill="1" applyBorder="1" applyAlignment="1">
      <alignment vertical="center"/>
    </xf>
    <xf numFmtId="0" fontId="116" fillId="0" borderId="33" xfId="0" applyFont="1"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14" fontId="5" fillId="46" borderId="11" xfId="0" applyNumberFormat="1" applyFont="1" applyFill="1" applyBorder="1" applyAlignment="1" quotePrefix="1">
      <alignment horizontal="center" vertical="center" wrapText="1"/>
    </xf>
    <xf numFmtId="0" fontId="5" fillId="46" borderId="11" xfId="0" applyFont="1" applyFill="1" applyBorder="1" applyAlignment="1" quotePrefix="1">
      <alignment horizontal="center" vertical="center" wrapText="1"/>
    </xf>
    <xf numFmtId="0" fontId="5" fillId="46" borderId="14" xfId="0" applyFont="1" applyFill="1" applyBorder="1" applyAlignment="1" quotePrefix="1">
      <alignment horizontal="center" vertical="center" wrapText="1"/>
    </xf>
    <xf numFmtId="0" fontId="19" fillId="0" borderId="15" xfId="0" applyFont="1" applyBorder="1" applyAlignment="1">
      <alignment horizontal="center" vertical="center"/>
    </xf>
    <xf numFmtId="0" fontId="19" fillId="0" borderId="55" xfId="0" applyFont="1" applyBorder="1" applyAlignment="1">
      <alignment horizontal="center" vertical="center"/>
    </xf>
    <xf numFmtId="0" fontId="19" fillId="0" borderId="16" xfId="0" applyFont="1" applyFill="1" applyBorder="1" applyAlignment="1">
      <alignment horizontal="center" vertical="center"/>
    </xf>
    <xf numFmtId="0" fontId="118" fillId="46" borderId="11" xfId="0" applyFont="1" applyFill="1" applyBorder="1" applyAlignment="1">
      <alignment wrapText="1"/>
    </xf>
    <xf numFmtId="0" fontId="28" fillId="46" borderId="11" xfId="0" applyFont="1" applyFill="1" applyBorder="1" applyAlignment="1">
      <alignment vertical="center"/>
    </xf>
    <xf numFmtId="0" fontId="0" fillId="46" borderId="11" xfId="0" applyFill="1" applyBorder="1" applyAlignment="1">
      <alignment/>
    </xf>
    <xf numFmtId="0" fontId="44" fillId="0" borderId="56" xfId="0" applyFont="1" applyBorder="1" applyAlignment="1">
      <alignment vertical="center"/>
    </xf>
    <xf numFmtId="0" fontId="2" fillId="0" borderId="11" xfId="0" applyFont="1" applyFill="1" applyBorder="1" applyAlignment="1">
      <alignment horizontal="justify" vertical="top" wrapText="1"/>
    </xf>
    <xf numFmtId="0" fontId="2" fillId="0" borderId="11" xfId="0" applyFont="1" applyFill="1" applyBorder="1" applyAlignment="1">
      <alignment vertical="center" wrapText="1"/>
    </xf>
    <xf numFmtId="0" fontId="26" fillId="0" borderId="22" xfId="0" applyFont="1" applyFill="1" applyBorder="1" applyAlignment="1">
      <alignment wrapText="1"/>
    </xf>
    <xf numFmtId="0" fontId="26" fillId="45" borderId="22" xfId="0" applyFont="1" applyFill="1" applyBorder="1" applyAlignment="1">
      <alignment wrapText="1"/>
    </xf>
    <xf numFmtId="0" fontId="0" fillId="0" borderId="24" xfId="0" applyFill="1" applyBorder="1" applyAlignment="1">
      <alignment/>
    </xf>
    <xf numFmtId="0" fontId="9" fillId="0" borderId="11" xfId="0" applyFont="1" applyFill="1" applyBorder="1" applyAlignment="1">
      <alignment vertical="center" wrapText="1"/>
    </xf>
    <xf numFmtId="0" fontId="9" fillId="0" borderId="23" xfId="0" applyFont="1" applyFill="1" applyBorder="1" applyAlignment="1">
      <alignment vertical="center" wrapText="1"/>
    </xf>
    <xf numFmtId="0" fontId="0" fillId="0" borderId="21" xfId="0" applyFill="1" applyBorder="1" applyAlignment="1">
      <alignment/>
    </xf>
    <xf numFmtId="0" fontId="19" fillId="0" borderId="20" xfId="0" applyFont="1" applyBorder="1" applyAlignment="1">
      <alignment vertical="center"/>
    </xf>
    <xf numFmtId="0" fontId="2" fillId="0" borderId="22" xfId="0" applyFont="1" applyFill="1" applyBorder="1" applyAlignment="1">
      <alignment vertical="center" wrapText="1"/>
    </xf>
    <xf numFmtId="0" fontId="0" fillId="0" borderId="15" xfId="0" applyFill="1" applyBorder="1" applyAlignment="1">
      <alignment/>
    </xf>
    <xf numFmtId="0" fontId="28" fillId="0" borderId="22" xfId="0" applyFont="1" applyFill="1" applyBorder="1" applyAlignment="1">
      <alignment vertical="center" wrapText="1"/>
    </xf>
    <xf numFmtId="0" fontId="7" fillId="0" borderId="11" xfId="0" applyFont="1" applyFill="1" applyBorder="1" applyAlignment="1">
      <alignment vertical="center" textRotation="90"/>
    </xf>
    <xf numFmtId="0" fontId="7" fillId="0" borderId="14" xfId="0" applyFont="1" applyFill="1" applyBorder="1" applyAlignment="1">
      <alignment vertical="center" textRotation="90"/>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7" fillId="0" borderId="21" xfId="0" applyFont="1" applyFill="1" applyBorder="1" applyAlignment="1">
      <alignment vertical="center" textRotation="90"/>
    </xf>
    <xf numFmtId="0" fontId="7" fillId="0" borderId="44" xfId="0" applyFont="1" applyFill="1" applyBorder="1" applyAlignment="1">
      <alignment vertical="center" textRotation="90"/>
    </xf>
    <xf numFmtId="0" fontId="7" fillId="0" borderId="23" xfId="0" applyFont="1" applyFill="1" applyBorder="1" applyAlignment="1">
      <alignment vertical="center" textRotation="90"/>
    </xf>
    <xf numFmtId="0" fontId="7" fillId="0" borderId="24" xfId="0" applyFont="1" applyFill="1" applyBorder="1" applyAlignment="1">
      <alignment vertical="center" textRotation="90"/>
    </xf>
    <xf numFmtId="0" fontId="7" fillId="0" borderId="22" xfId="0" applyFont="1" applyFill="1" applyBorder="1" applyAlignment="1">
      <alignment vertical="center" textRotation="90"/>
    </xf>
    <xf numFmtId="0" fontId="7" fillId="0" borderId="31" xfId="0" applyFont="1" applyFill="1" applyBorder="1" applyAlignment="1">
      <alignment vertical="center" textRotation="90"/>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1" xfId="0" applyFont="1" applyFill="1" applyBorder="1" applyAlignment="1">
      <alignment vertical="center" wrapText="1"/>
    </xf>
    <xf numFmtId="0" fontId="7" fillId="0" borderId="13" xfId="0" applyFont="1" applyFill="1" applyBorder="1" applyAlignment="1">
      <alignment vertical="center" textRotation="90"/>
    </xf>
    <xf numFmtId="0" fontId="7" fillId="0" borderId="33" xfId="0" applyFont="1" applyFill="1" applyBorder="1" applyAlignment="1">
      <alignment vertical="center" textRotation="90"/>
    </xf>
    <xf numFmtId="0" fontId="44" fillId="0" borderId="29" xfId="0" applyFont="1" applyBorder="1" applyAlignment="1">
      <alignment vertical="center"/>
    </xf>
    <xf numFmtId="0" fontId="0" fillId="0" borderId="11" xfId="0" applyBorder="1" applyAlignment="1" quotePrefix="1">
      <alignment/>
    </xf>
    <xf numFmtId="0" fontId="19" fillId="0" borderId="22" xfId="0" applyFont="1" applyFill="1" applyBorder="1" applyAlignment="1">
      <alignment horizontal="center" vertical="center"/>
    </xf>
    <xf numFmtId="0" fontId="0" fillId="0" borderId="44" xfId="0" applyFill="1" applyBorder="1" applyAlignment="1">
      <alignment vertical="center" wrapText="1"/>
    </xf>
    <xf numFmtId="0" fontId="0" fillId="0" borderId="24" xfId="0" applyFill="1" applyBorder="1" applyAlignment="1">
      <alignment vertical="center" wrapText="1"/>
    </xf>
    <xf numFmtId="0" fontId="28" fillId="0" borderId="14" xfId="0" applyFont="1" applyFill="1" applyBorder="1" applyAlignment="1">
      <alignment wrapText="1"/>
    </xf>
    <xf numFmtId="0" fontId="28" fillId="0" borderId="14" xfId="0" applyFont="1" applyFill="1" applyBorder="1" applyAlignment="1">
      <alignment vertical="center"/>
    </xf>
    <xf numFmtId="0" fontId="0" fillId="46" borderId="14" xfId="0" applyFill="1" applyBorder="1" applyAlignment="1">
      <alignment/>
    </xf>
    <xf numFmtId="0" fontId="0" fillId="46" borderId="16" xfId="0" applyFill="1" applyBorder="1" applyAlignment="1">
      <alignment/>
    </xf>
    <xf numFmtId="0" fontId="44" fillId="0" borderId="22" xfId="0" applyFont="1" applyBorder="1" applyAlignment="1">
      <alignment horizontal="center" vertical="center"/>
    </xf>
    <xf numFmtId="0" fontId="44" fillId="0" borderId="31" xfId="0" applyFont="1" applyBorder="1" applyAlignment="1">
      <alignment horizontal="center" vertical="center"/>
    </xf>
    <xf numFmtId="0" fontId="28" fillId="0" borderId="24" xfId="0" applyFont="1" applyFill="1" applyBorder="1" applyAlignment="1">
      <alignment vertical="center"/>
    </xf>
    <xf numFmtId="0" fontId="0" fillId="46" borderId="22" xfId="0" applyFill="1" applyBorder="1" applyAlignment="1">
      <alignment/>
    </xf>
    <xf numFmtId="0" fontId="2" fillId="0" borderId="44" xfId="0" applyFont="1" applyFill="1" applyBorder="1" applyAlignment="1">
      <alignment vertical="center" wrapText="1"/>
    </xf>
    <xf numFmtId="0" fontId="28" fillId="46" borderId="13" xfId="0" applyFont="1" applyFill="1" applyBorder="1" applyAlignment="1">
      <alignment wrapText="1"/>
    </xf>
    <xf numFmtId="0" fontId="28" fillId="0" borderId="33" xfId="0" applyFont="1" applyFill="1" applyBorder="1" applyAlignment="1">
      <alignment wrapText="1"/>
    </xf>
    <xf numFmtId="0" fontId="28" fillId="0" borderId="24" xfId="0" applyFont="1" applyFill="1" applyBorder="1" applyAlignment="1">
      <alignment wrapText="1"/>
    </xf>
    <xf numFmtId="0" fontId="2" fillId="0" borderId="31" xfId="0" applyFont="1" applyFill="1" applyBorder="1" applyAlignment="1">
      <alignment vertical="center" wrapText="1"/>
    </xf>
    <xf numFmtId="0" fontId="0" fillId="46" borderId="44" xfId="0" applyFill="1" applyBorder="1" applyAlignment="1">
      <alignment/>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116" fillId="0" borderId="11" xfId="0" applyFont="1" applyBorder="1" applyAlignment="1">
      <alignment/>
    </xf>
    <xf numFmtId="0" fontId="116" fillId="46" borderId="22" xfId="0" applyFont="1" applyFill="1" applyBorder="1" applyAlignment="1">
      <alignment/>
    </xf>
    <xf numFmtId="0" fontId="116" fillId="46" borderId="22" xfId="0" applyFont="1" applyFill="1" applyBorder="1" applyAlignment="1">
      <alignment/>
    </xf>
    <xf numFmtId="0" fontId="2" fillId="46" borderId="13" xfId="0" applyFont="1" applyFill="1" applyBorder="1" applyAlignment="1">
      <alignment wrapText="1"/>
    </xf>
    <xf numFmtId="0" fontId="116" fillId="0" borderId="23" xfId="0" applyFont="1" applyBorder="1" applyAlignment="1">
      <alignment/>
    </xf>
    <xf numFmtId="0" fontId="116" fillId="46" borderId="11" xfId="0" applyFont="1" applyFill="1" applyBorder="1" applyAlignment="1">
      <alignment/>
    </xf>
    <xf numFmtId="0" fontId="116" fillId="0" borderId="22" xfId="0" applyFont="1" applyBorder="1" applyAlignment="1">
      <alignment/>
    </xf>
    <xf numFmtId="0" fontId="116" fillId="0" borderId="13" xfId="0" applyFont="1" applyBorder="1" applyAlignment="1">
      <alignment/>
    </xf>
    <xf numFmtId="0" fontId="116" fillId="46" borderId="13" xfId="0" applyFont="1" applyFill="1" applyBorder="1" applyAlignment="1">
      <alignment/>
    </xf>
    <xf numFmtId="0" fontId="116" fillId="46" borderId="23" xfId="0" applyFont="1" applyFill="1" applyBorder="1" applyAlignment="1">
      <alignment/>
    </xf>
    <xf numFmtId="0" fontId="28" fillId="46" borderId="22" xfId="0" applyFont="1" applyFill="1" applyBorder="1" applyAlignment="1">
      <alignment wrapText="1"/>
    </xf>
    <xf numFmtId="0" fontId="26" fillId="0" borderId="21" xfId="60" applyFont="1" applyBorder="1" applyAlignment="1">
      <alignment horizontal="center" vertical="center"/>
      <protection/>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1" fillId="0" borderId="11" xfId="0" applyFont="1" applyBorder="1" applyAlignment="1">
      <alignment vertical="center"/>
    </xf>
    <xf numFmtId="0" fontId="2" fillId="0" borderId="21" xfId="0" applyFont="1" applyFill="1" applyBorder="1" applyAlignment="1">
      <alignment vertical="center"/>
    </xf>
    <xf numFmtId="0" fontId="2" fillId="0" borderId="44" xfId="0" applyFont="1" applyFill="1" applyBorder="1" applyAlignment="1">
      <alignment vertical="center"/>
    </xf>
    <xf numFmtId="0" fontId="28" fillId="46" borderId="23" xfId="0" applyFont="1" applyFill="1" applyBorder="1" applyAlignment="1">
      <alignment vertical="center"/>
    </xf>
    <xf numFmtId="0" fontId="116" fillId="0" borderId="23" xfId="0" applyFont="1" applyFill="1" applyBorder="1" applyAlignment="1">
      <alignment vertical="center"/>
    </xf>
    <xf numFmtId="0" fontId="116" fillId="0" borderId="24" xfId="0" applyFont="1" applyFill="1" applyBorder="1" applyAlignment="1">
      <alignment vertical="center"/>
    </xf>
    <xf numFmtId="0" fontId="7" fillId="0" borderId="21" xfId="77" applyFont="1" applyFill="1" applyBorder="1" applyAlignment="1">
      <alignment vertical="center" wrapText="1"/>
      <protection/>
    </xf>
    <xf numFmtId="0" fontId="7" fillId="0" borderId="44" xfId="77" applyFont="1" applyFill="1" applyBorder="1" applyAlignment="1">
      <alignment vertical="center" wrapText="1"/>
      <protection/>
    </xf>
    <xf numFmtId="0" fontId="28" fillId="46" borderId="13" xfId="0" applyFont="1" applyFill="1" applyBorder="1" applyAlignment="1">
      <alignment vertical="center"/>
    </xf>
    <xf numFmtId="0" fontId="0" fillId="46" borderId="23" xfId="0" applyFill="1" applyBorder="1" applyAlignment="1">
      <alignment/>
    </xf>
    <xf numFmtId="0" fontId="28" fillId="46" borderId="22" xfId="0" applyFont="1" applyFill="1" applyBorder="1" applyAlignment="1">
      <alignment vertical="center"/>
    </xf>
    <xf numFmtId="0" fontId="7" fillId="0" borderId="22" xfId="77" applyFont="1" applyFill="1" applyBorder="1" applyAlignment="1">
      <alignment vertical="center" wrapText="1"/>
      <protection/>
    </xf>
    <xf numFmtId="0" fontId="0" fillId="0" borderId="21" xfId="0" applyFill="1" applyBorder="1" applyAlignment="1">
      <alignment vertical="center"/>
    </xf>
    <xf numFmtId="0" fontId="116" fillId="0" borderId="44" xfId="0" applyFont="1" applyFill="1" applyBorder="1" applyAlignment="1">
      <alignment vertical="center"/>
    </xf>
    <xf numFmtId="0" fontId="2" fillId="0" borderId="23" xfId="77" applyFont="1" applyFill="1" applyBorder="1" applyAlignment="1">
      <alignment vertical="center" wrapText="1"/>
      <protection/>
    </xf>
    <xf numFmtId="0" fontId="8" fillId="0" borderId="21" xfId="0" applyFont="1" applyFill="1" applyBorder="1" applyAlignment="1">
      <alignment vertical="center" wrapText="1"/>
    </xf>
    <xf numFmtId="0" fontId="112" fillId="0" borderId="13" xfId="0" applyFont="1" applyBorder="1" applyAlignment="1">
      <alignment vertical="center" wrapText="1"/>
    </xf>
    <xf numFmtId="0" fontId="28" fillId="0" borderId="13" xfId="0" applyFont="1" applyFill="1" applyBorder="1" applyAlignment="1">
      <alignment vertical="center" wrapText="1"/>
    </xf>
    <xf numFmtId="0" fontId="112" fillId="0" borderId="11" xfId="0" applyFont="1" applyBorder="1" applyAlignment="1">
      <alignment vertical="center" wrapText="1"/>
    </xf>
    <xf numFmtId="0" fontId="112" fillId="0" borderId="23" xfId="0" applyFont="1" applyBorder="1" applyAlignment="1">
      <alignment vertical="center" wrapText="1"/>
    </xf>
    <xf numFmtId="0" fontId="28" fillId="0" borderId="23" xfId="0" applyFont="1" applyFill="1" applyBorder="1" applyAlignment="1">
      <alignment vertical="center" wrapText="1"/>
    </xf>
    <xf numFmtId="0" fontId="2" fillId="0" borderId="54" xfId="0" applyFont="1" applyFill="1" applyBorder="1" applyAlignment="1">
      <alignment vertical="center" wrapText="1"/>
    </xf>
    <xf numFmtId="0" fontId="119" fillId="0" borderId="13" xfId="0" applyFont="1" applyFill="1" applyBorder="1" applyAlignment="1">
      <alignment vertical="center" wrapText="1"/>
    </xf>
    <xf numFmtId="0" fontId="119" fillId="0" borderId="11" xfId="0" applyFont="1" applyFill="1" applyBorder="1" applyAlignment="1">
      <alignment vertical="center" wrapText="1"/>
    </xf>
    <xf numFmtId="0" fontId="119" fillId="0" borderId="23" xfId="0" applyFont="1" applyFill="1" applyBorder="1" applyAlignment="1">
      <alignment vertical="center" wrapText="1"/>
    </xf>
    <xf numFmtId="0" fontId="19" fillId="0" borderId="49" xfId="0" applyFont="1" applyBorder="1" applyAlignment="1">
      <alignment horizontal="center" vertical="center"/>
    </xf>
    <xf numFmtId="0" fontId="19" fillId="0" borderId="31" xfId="0" applyFont="1" applyFill="1" applyBorder="1" applyAlignment="1">
      <alignment horizontal="center" vertical="center"/>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5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1" fillId="0" borderId="38" xfId="77" applyFont="1" applyFill="1" applyBorder="1" applyAlignment="1">
      <alignment horizontal="center" vertical="center" wrapText="1"/>
      <protection/>
    </xf>
    <xf numFmtId="0" fontId="51" fillId="0" borderId="52" xfId="77" applyFont="1" applyFill="1" applyBorder="1" applyAlignment="1">
      <alignment horizontal="center" vertical="center" wrapText="1"/>
      <protection/>
    </xf>
    <xf numFmtId="0" fontId="51" fillId="0" borderId="56" xfId="77" applyFont="1" applyFill="1" applyBorder="1" applyAlignment="1">
      <alignment horizontal="center" vertical="center" wrapText="1"/>
      <protection/>
    </xf>
    <xf numFmtId="0" fontId="51"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1"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5" fillId="0" borderId="0" xfId="0" applyFont="1" applyFill="1" applyAlignment="1">
      <alignment horizontal="center"/>
    </xf>
    <xf numFmtId="0" fontId="31" fillId="0" borderId="6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60"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2" xfId="0" applyFont="1" applyBorder="1" applyAlignment="1">
      <alignment horizontal="center"/>
    </xf>
    <xf numFmtId="0" fontId="31" fillId="0" borderId="56" xfId="0" applyFont="1" applyBorder="1" applyAlignment="1">
      <alignment horizontal="center"/>
    </xf>
    <xf numFmtId="0" fontId="31" fillId="0" borderId="55" xfId="0" applyFont="1" applyBorder="1" applyAlignment="1">
      <alignment horizontal="center"/>
    </xf>
    <xf numFmtId="0" fontId="31" fillId="0" borderId="61" xfId="0" applyFont="1" applyBorder="1" applyAlignment="1">
      <alignment horizontal="center"/>
    </xf>
    <xf numFmtId="0" fontId="31" fillId="0" borderId="62"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63" xfId="0" applyFont="1" applyFill="1" applyBorder="1" applyAlignment="1">
      <alignment horizontal="center" vertical="center"/>
    </xf>
    <xf numFmtId="0" fontId="31" fillId="0" borderId="64" xfId="0" applyFont="1" applyFill="1" applyBorder="1" applyAlignment="1">
      <alignment horizontal="center" vertical="center"/>
    </xf>
    <xf numFmtId="0" fontId="28" fillId="0" borderId="65"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5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4" fillId="0" borderId="38" xfId="77" applyFont="1" applyBorder="1" applyAlignment="1">
      <alignment horizontal="center" vertical="center"/>
      <protection/>
    </xf>
    <xf numFmtId="0" fontId="44" fillId="0" borderId="52" xfId="77" applyFont="1" applyBorder="1" applyAlignment="1">
      <alignment horizontal="center" vertical="center"/>
      <protection/>
    </xf>
    <xf numFmtId="0" fontId="44" fillId="0" borderId="56" xfId="77" applyFont="1" applyBorder="1" applyAlignment="1">
      <alignment horizontal="center" vertical="center"/>
      <protection/>
    </xf>
    <xf numFmtId="0" fontId="9" fillId="0" borderId="0" xfId="0" applyFont="1" applyAlignment="1">
      <alignment horizontal="center"/>
    </xf>
    <xf numFmtId="0" fontId="28" fillId="0" borderId="0" xfId="0" applyFont="1" applyAlignment="1">
      <alignment horizontal="center"/>
    </xf>
    <xf numFmtId="0" fontId="31" fillId="0" borderId="63"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44" fillId="0" borderId="11" xfId="77" applyFont="1" applyBorder="1" applyAlignment="1">
      <alignment horizontal="center" vertical="center"/>
      <protection/>
    </xf>
    <xf numFmtId="0" fontId="28" fillId="0" borderId="0" xfId="0" applyFont="1" applyBorder="1" applyAlignment="1">
      <alignment horizontal="center"/>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44" fillId="0" borderId="38" xfId="0" applyFont="1" applyBorder="1" applyAlignment="1">
      <alignment horizontal="center" vertical="center"/>
    </xf>
    <xf numFmtId="0" fontId="44" fillId="0" borderId="52" xfId="0" applyFont="1" applyBorder="1" applyAlignment="1">
      <alignment horizontal="center" vertical="center"/>
    </xf>
    <xf numFmtId="0" fontId="44" fillId="0" borderId="56" xfId="0" applyFont="1" applyBorder="1" applyAlignment="1">
      <alignment horizontal="center" vertical="center"/>
    </xf>
    <xf numFmtId="0" fontId="44" fillId="0" borderId="11" xfId="0" applyFont="1" applyBorder="1" applyAlignment="1">
      <alignment horizontal="center" vertical="center"/>
    </xf>
    <xf numFmtId="0" fontId="61" fillId="0" borderId="67" xfId="0" applyFont="1" applyBorder="1" applyAlignment="1">
      <alignment horizontal="center" vertical="center" wrapText="1"/>
    </xf>
    <xf numFmtId="0" fontId="61" fillId="0" borderId="68" xfId="0" applyFont="1" applyBorder="1" applyAlignment="1">
      <alignment horizontal="center" vertical="center" wrapText="1"/>
    </xf>
    <xf numFmtId="0" fontId="61" fillId="0" borderId="50" xfId="0" applyFont="1" applyBorder="1" applyAlignment="1">
      <alignment horizontal="center" vertical="center" wrapText="1"/>
    </xf>
    <xf numFmtId="0" fontId="9" fillId="45" borderId="69" xfId="0" applyFont="1" applyFill="1" applyBorder="1" applyAlignment="1">
      <alignment horizontal="center" vertical="center" textRotation="90"/>
    </xf>
    <xf numFmtId="0" fontId="8" fillId="46" borderId="29" xfId="0" applyFont="1" applyFill="1" applyBorder="1" applyAlignment="1">
      <alignment horizontal="center" vertical="center"/>
    </xf>
    <xf numFmtId="0" fontId="8" fillId="46" borderId="63" xfId="0" applyFont="1" applyFill="1" applyBorder="1" applyAlignment="1">
      <alignment horizontal="center" vertical="center"/>
    </xf>
    <xf numFmtId="0" fontId="8" fillId="46" borderId="66" xfId="0" applyFont="1" applyFill="1" applyBorder="1" applyAlignment="1">
      <alignment horizontal="center" vertical="center"/>
    </xf>
    <xf numFmtId="0" fontId="8" fillId="46" borderId="70" xfId="0" applyFont="1" applyFill="1" applyBorder="1" applyAlignment="1">
      <alignment horizontal="center" vertical="center"/>
    </xf>
    <xf numFmtId="0" fontId="8" fillId="46" borderId="64" xfId="0" applyFont="1" applyFill="1" applyBorder="1" applyAlignment="1">
      <alignment horizontal="center" vertical="center"/>
    </xf>
    <xf numFmtId="0" fontId="112" fillId="13" borderId="13" xfId="0" applyFont="1" applyFill="1" applyBorder="1" applyAlignment="1">
      <alignment horizontal="center" vertical="center" wrapText="1"/>
    </xf>
    <xf numFmtId="0" fontId="112" fillId="13" borderId="11" xfId="0" applyFont="1" applyFill="1" applyBorder="1" applyAlignment="1">
      <alignment horizontal="center" vertical="center" wrapText="1"/>
    </xf>
    <xf numFmtId="0" fontId="112" fillId="13" borderId="23" xfId="0" applyFont="1" applyFill="1" applyBorder="1" applyAlignment="1">
      <alignment horizontal="center" vertical="center" wrapText="1"/>
    </xf>
    <xf numFmtId="0" fontId="112" fillId="48" borderId="13" xfId="0" applyFont="1" applyFill="1" applyBorder="1" applyAlignment="1">
      <alignment horizontal="center" vertical="center" wrapText="1"/>
    </xf>
    <xf numFmtId="0" fontId="112" fillId="48" borderId="11" xfId="0" applyFont="1" applyFill="1" applyBorder="1" applyAlignment="1">
      <alignment horizontal="center" vertical="center" wrapText="1"/>
    </xf>
    <xf numFmtId="0" fontId="112" fillId="48" borderId="23" xfId="0" applyFont="1" applyFill="1" applyBorder="1" applyAlignment="1">
      <alignment horizontal="center" vertical="center" wrapText="1"/>
    </xf>
    <xf numFmtId="0" fontId="112" fillId="9" borderId="13" xfId="0" applyFont="1" applyFill="1" applyBorder="1" applyAlignment="1">
      <alignment horizontal="center" vertical="center" wrapText="1"/>
    </xf>
    <xf numFmtId="0" fontId="112" fillId="9" borderId="11" xfId="0" applyFont="1" applyFill="1" applyBorder="1" applyAlignment="1">
      <alignment horizontal="center" vertical="center" wrapText="1"/>
    </xf>
    <xf numFmtId="0" fontId="28" fillId="45" borderId="49" xfId="0" applyFont="1" applyFill="1" applyBorder="1" applyAlignment="1">
      <alignment horizontal="center" wrapText="1"/>
    </xf>
    <xf numFmtId="0" fontId="28" fillId="45" borderId="71" xfId="0" applyFont="1" applyFill="1" applyBorder="1" applyAlignment="1">
      <alignment horizontal="center" wrapText="1"/>
    </xf>
    <xf numFmtId="0" fontId="28" fillId="45" borderId="72" xfId="0" applyFont="1" applyFill="1" applyBorder="1" applyAlignment="1">
      <alignment horizontal="center" wrapText="1"/>
    </xf>
    <xf numFmtId="0" fontId="28" fillId="45" borderId="73" xfId="0" applyFont="1" applyFill="1" applyBorder="1" applyAlignment="1">
      <alignment horizontal="center" wrapText="1"/>
    </xf>
    <xf numFmtId="0" fontId="28" fillId="45" borderId="74" xfId="0" applyFont="1" applyFill="1" applyBorder="1" applyAlignment="1">
      <alignment horizontal="center" wrapText="1"/>
    </xf>
    <xf numFmtId="0" fontId="28" fillId="45" borderId="75" xfId="0" applyFont="1" applyFill="1" applyBorder="1" applyAlignment="1">
      <alignment horizontal="center" wrapText="1"/>
    </xf>
    <xf numFmtId="0" fontId="28" fillId="14" borderId="49" xfId="0" applyFont="1" applyFill="1" applyBorder="1" applyAlignment="1">
      <alignment horizontal="center" wrapText="1"/>
    </xf>
    <xf numFmtId="0" fontId="28" fillId="14" borderId="72" xfId="0" applyFont="1" applyFill="1" applyBorder="1" applyAlignment="1">
      <alignment horizontal="center" wrapText="1"/>
    </xf>
    <xf numFmtId="0" fontId="28" fillId="14" borderId="73" xfId="0" applyFont="1" applyFill="1" applyBorder="1" applyAlignment="1">
      <alignment horizontal="center" wrapText="1"/>
    </xf>
    <xf numFmtId="0" fontId="28" fillId="14" borderId="75" xfId="0" applyFont="1" applyFill="1" applyBorder="1" applyAlignment="1">
      <alignment horizontal="center" wrapText="1"/>
    </xf>
    <xf numFmtId="0" fontId="66" fillId="0" borderId="0" xfId="0" applyFont="1" applyBorder="1" applyAlignment="1">
      <alignment horizontal="center" vertical="center" wrapText="1"/>
    </xf>
    <xf numFmtId="0" fontId="21" fillId="0" borderId="0" xfId="0" applyFont="1" applyAlignment="1">
      <alignment horizontal="center"/>
    </xf>
    <xf numFmtId="0" fontId="11" fillId="0" borderId="0" xfId="0" applyFont="1" applyAlignment="1">
      <alignment horizontal="center"/>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5" xfId="0" applyFont="1" applyFill="1" applyBorder="1" applyAlignment="1">
      <alignment horizontal="center" vertical="center"/>
    </xf>
    <xf numFmtId="0" fontId="26" fillId="0" borderId="76" xfId="60" applyFont="1" applyBorder="1" applyAlignment="1">
      <alignment horizontal="center" vertical="center"/>
      <protection/>
    </xf>
    <xf numFmtId="0" fontId="26" fillId="0" borderId="28"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26" fillId="0" borderId="25" xfId="60" applyFont="1" applyBorder="1" applyAlignment="1">
      <alignment horizontal="center" vertical="center"/>
      <protection/>
    </xf>
    <xf numFmtId="0" fontId="26" fillId="0" borderId="38" xfId="60" applyFont="1" applyBorder="1" applyAlignment="1">
      <alignment horizontal="center" vertical="center"/>
      <protection/>
    </xf>
    <xf numFmtId="0" fontId="26" fillId="0" borderId="30" xfId="60" applyFont="1" applyBorder="1" applyAlignment="1">
      <alignment horizontal="center" vertical="center"/>
      <protection/>
    </xf>
    <xf numFmtId="0" fontId="26" fillId="0" borderId="49" xfId="60" applyFont="1" applyBorder="1" applyAlignment="1">
      <alignment horizontal="center" vertical="center"/>
      <protection/>
    </xf>
    <xf numFmtId="0" fontId="2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19" fillId="0" borderId="13" xfId="0" applyFont="1" applyBorder="1" applyAlignment="1">
      <alignment horizontal="center" vertical="center"/>
    </xf>
    <xf numFmtId="0" fontId="28" fillId="45" borderId="21" xfId="0" applyFont="1" applyFill="1" applyBorder="1" applyAlignment="1">
      <alignment horizontal="center" vertical="center"/>
    </xf>
    <xf numFmtId="0" fontId="28" fillId="49" borderId="11" xfId="0" applyFont="1" applyFill="1" applyBorder="1" applyAlignment="1">
      <alignment horizontal="center" wrapText="1"/>
    </xf>
    <xf numFmtId="0" fontId="28" fillId="17" borderId="11" xfId="0" applyFont="1" applyFill="1" applyBorder="1" applyAlignment="1">
      <alignment horizontal="center" wrapText="1"/>
    </xf>
    <xf numFmtId="0" fontId="28" fillId="50" borderId="22" xfId="0" applyFont="1" applyFill="1" applyBorder="1" applyAlignment="1">
      <alignment horizontal="center" wrapText="1"/>
    </xf>
    <xf numFmtId="0" fontId="28" fillId="18" borderId="21"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11" fillId="13" borderId="11" xfId="0" applyFont="1" applyFill="1" applyBorder="1" applyAlignment="1">
      <alignment horizontal="center" vertical="center"/>
    </xf>
    <xf numFmtId="0" fontId="11" fillId="13" borderId="23" xfId="0" applyFont="1" applyFill="1" applyBorder="1" applyAlignment="1">
      <alignment horizontal="center" vertical="center"/>
    </xf>
    <xf numFmtId="0" fontId="112" fillId="13" borderId="22" xfId="0" applyFont="1" applyFill="1" applyBorder="1" applyAlignment="1">
      <alignment horizontal="center" vertical="center" wrapText="1"/>
    </xf>
    <xf numFmtId="0" fontId="112" fillId="6" borderId="13" xfId="0" applyFont="1" applyFill="1" applyBorder="1" applyAlignment="1">
      <alignment horizontal="center" vertical="center" wrapText="1"/>
    </xf>
    <xf numFmtId="0" fontId="112" fillId="6" borderId="11" xfId="0" applyFont="1" applyFill="1" applyBorder="1" applyAlignment="1">
      <alignment horizontal="center" vertical="center" wrapText="1"/>
    </xf>
    <xf numFmtId="0" fontId="12" fillId="0" borderId="0" xfId="0" applyFont="1" applyAlignment="1">
      <alignment horizontal="center"/>
    </xf>
    <xf numFmtId="0" fontId="28" fillId="0" borderId="0" xfId="99" applyFont="1" applyBorder="1" applyAlignment="1">
      <alignment horizontal="center"/>
      <protection/>
    </xf>
    <xf numFmtId="0" fontId="26" fillId="0" borderId="57" xfId="60" applyFont="1" applyBorder="1" applyAlignment="1">
      <alignment horizontal="center" vertical="center"/>
      <protection/>
    </xf>
    <xf numFmtId="0" fontId="28" fillId="51" borderId="13" xfId="0" applyFont="1" applyFill="1" applyBorder="1" applyAlignment="1">
      <alignment horizontal="center" wrapText="1"/>
    </xf>
    <xf numFmtId="0" fontId="28" fillId="46" borderId="11" xfId="0" applyFont="1" applyFill="1" applyBorder="1" applyAlignment="1">
      <alignment horizontal="center" wrapText="1"/>
    </xf>
    <xf numFmtId="0" fontId="28" fillId="0" borderId="30" xfId="0" applyFont="1" applyFill="1" applyBorder="1" applyAlignment="1">
      <alignment horizontal="center" vertical="center"/>
    </xf>
    <xf numFmtId="0" fontId="28" fillId="0" borderId="22" xfId="0" applyFont="1" applyFill="1" applyBorder="1" applyAlignment="1">
      <alignment horizontal="center" vertical="center"/>
    </xf>
    <xf numFmtId="0" fontId="28" fillId="7" borderId="11" xfId="0" applyFont="1" applyFill="1" applyBorder="1" applyAlignment="1">
      <alignment horizontal="center" vertical="center"/>
    </xf>
    <xf numFmtId="0" fontId="28" fillId="16" borderId="23" xfId="0" applyFont="1" applyFill="1" applyBorder="1" applyAlignment="1">
      <alignment horizontal="center" wrapText="1"/>
    </xf>
    <xf numFmtId="0" fontId="28" fillId="18" borderId="23" xfId="0" applyFont="1" applyFill="1" applyBorder="1" applyAlignment="1">
      <alignment horizontal="center" vertical="center" wrapText="1"/>
    </xf>
    <xf numFmtId="0" fontId="28" fillId="15" borderId="21"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15" xfId="0" applyFont="1" applyFill="1" applyBorder="1" applyAlignment="1">
      <alignment horizontal="center" vertical="center" wrapText="1"/>
    </xf>
    <xf numFmtId="0" fontId="19" fillId="0" borderId="29" xfId="0" applyFont="1" applyBorder="1" applyAlignment="1">
      <alignment horizontal="center" vertical="center"/>
    </xf>
    <xf numFmtId="0" fontId="8" fillId="16" borderId="21"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28" fillId="12" borderId="77" xfId="0" applyFont="1" applyFill="1" applyBorder="1" applyAlignment="1">
      <alignment horizontal="center" vertical="center" wrapText="1"/>
    </xf>
    <xf numFmtId="0" fontId="28" fillId="12" borderId="78" xfId="0" applyFont="1" applyFill="1" applyBorder="1" applyAlignment="1">
      <alignment horizontal="center" vertical="center" wrapText="1"/>
    </xf>
    <xf numFmtId="0" fontId="28" fillId="12" borderId="79"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8" fillId="12" borderId="80" xfId="0" applyFont="1" applyFill="1" applyBorder="1" applyAlignment="1">
      <alignment horizontal="center" vertical="center" wrapText="1"/>
    </xf>
    <xf numFmtId="0" fontId="28" fillId="12" borderId="81" xfId="0" applyFont="1" applyFill="1" applyBorder="1" applyAlignment="1">
      <alignment horizontal="center" vertical="center" wrapText="1"/>
    </xf>
    <xf numFmtId="0" fontId="28" fillId="12" borderId="82" xfId="0" applyFont="1" applyFill="1" applyBorder="1" applyAlignment="1">
      <alignment horizontal="center" vertical="center" wrapText="1"/>
    </xf>
    <xf numFmtId="0" fontId="28" fillId="12" borderId="83" xfId="0" applyFont="1" applyFill="1" applyBorder="1" applyAlignment="1">
      <alignment horizontal="center" vertical="center" wrapText="1"/>
    </xf>
    <xf numFmtId="0" fontId="19" fillId="0" borderId="20" xfId="0" applyFont="1" applyBorder="1" applyAlignment="1">
      <alignment horizontal="center" vertical="center"/>
    </xf>
    <xf numFmtId="0" fontId="28" fillId="19" borderId="11"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8" fillId="45" borderId="11"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28" fillId="47" borderId="21" xfId="77" applyFont="1" applyFill="1" applyBorder="1" applyAlignment="1">
      <alignment horizontal="center" vertical="center" wrapText="1"/>
      <protection/>
    </xf>
    <xf numFmtId="0" fontId="28" fillId="47" borderId="11" xfId="77" applyFont="1" applyFill="1" applyBorder="1" applyAlignment="1">
      <alignment horizontal="center" vertical="center" wrapText="1"/>
      <protection/>
    </xf>
    <xf numFmtId="0" fontId="28" fillId="47" borderId="22" xfId="77" applyFont="1" applyFill="1" applyBorder="1" applyAlignment="1">
      <alignment horizontal="center" vertical="center" wrapText="1"/>
      <protection/>
    </xf>
    <xf numFmtId="0" fontId="28" fillId="18" borderId="13"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15"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22"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28" fillId="13" borderId="14" xfId="0" applyFont="1" applyFill="1" applyBorder="1" applyAlignment="1">
      <alignment horizontal="center" vertical="center" wrapText="1"/>
    </xf>
    <xf numFmtId="0" fontId="28" fillId="13" borderId="23" xfId="0" applyFont="1" applyFill="1" applyBorder="1" applyAlignment="1">
      <alignment horizontal="center" vertical="center" wrapText="1"/>
    </xf>
    <xf numFmtId="0" fontId="28" fillId="13" borderId="24" xfId="0" applyFont="1" applyFill="1" applyBorder="1" applyAlignment="1">
      <alignment horizontal="center" vertical="center" wrapText="1"/>
    </xf>
    <xf numFmtId="0" fontId="2" fillId="13" borderId="49" xfId="0" applyFont="1" applyFill="1" applyBorder="1" applyAlignment="1">
      <alignment horizontal="center" vertical="center" wrapText="1"/>
    </xf>
    <xf numFmtId="0" fontId="2" fillId="13" borderId="71" xfId="0" applyFont="1" applyFill="1" applyBorder="1" applyAlignment="1">
      <alignment horizontal="center" vertical="center" wrapText="1"/>
    </xf>
    <xf numFmtId="0" fontId="2" fillId="13" borderId="84" xfId="0" applyFont="1" applyFill="1" applyBorder="1" applyAlignment="1">
      <alignment horizontal="center" vertical="center" wrapText="1"/>
    </xf>
    <xf numFmtId="0" fontId="2" fillId="13" borderId="79"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80" xfId="0" applyFont="1" applyFill="1" applyBorder="1" applyAlignment="1">
      <alignment horizontal="center" vertical="center" wrapText="1"/>
    </xf>
    <xf numFmtId="0" fontId="28" fillId="45" borderId="13" xfId="0" applyFont="1" applyFill="1" applyBorder="1" applyAlignment="1">
      <alignment horizontal="center" vertical="center" wrapText="1"/>
    </xf>
    <xf numFmtId="0" fontId="28" fillId="45" borderId="11" xfId="0" applyFont="1" applyFill="1" applyBorder="1" applyAlignment="1">
      <alignment horizontal="center" vertical="center" wrapText="1"/>
    </xf>
    <xf numFmtId="0" fontId="28" fillId="45" borderId="15" xfId="0" applyFont="1" applyFill="1" applyBorder="1" applyAlignment="1">
      <alignment horizontal="center" vertical="center" wrapText="1"/>
    </xf>
    <xf numFmtId="0" fontId="0" fillId="48" borderId="49" xfId="0" applyFont="1" applyFill="1" applyBorder="1" applyAlignment="1">
      <alignment horizontal="center" vertical="center"/>
    </xf>
    <xf numFmtId="0" fontId="0" fillId="48" borderId="71" xfId="0" applyFont="1" applyFill="1" applyBorder="1" applyAlignment="1">
      <alignment horizontal="center" vertical="center"/>
    </xf>
    <xf numFmtId="0" fontId="0" fillId="48" borderId="79" xfId="0" applyFont="1" applyFill="1" applyBorder="1" applyAlignment="1">
      <alignment horizontal="center" vertical="center"/>
    </xf>
    <xf numFmtId="0" fontId="0" fillId="48" borderId="0" xfId="0" applyFont="1" applyFill="1" applyBorder="1" applyAlignment="1">
      <alignment horizontal="center" vertical="center"/>
    </xf>
    <xf numFmtId="0" fontId="0" fillId="48" borderId="73" xfId="0" applyFont="1" applyFill="1" applyBorder="1" applyAlignment="1">
      <alignment horizontal="center" vertical="center"/>
    </xf>
    <xf numFmtId="0" fontId="0" fillId="48" borderId="74" xfId="0" applyFont="1" applyFill="1" applyBorder="1" applyAlignment="1">
      <alignment horizontal="center" vertical="center"/>
    </xf>
    <xf numFmtId="0" fontId="28" fillId="10" borderId="77" xfId="0" applyFont="1" applyFill="1" applyBorder="1" applyAlignment="1">
      <alignment horizontal="center" vertical="center" wrapText="1"/>
    </xf>
    <xf numFmtId="0" fontId="28" fillId="10" borderId="78" xfId="0" applyFont="1" applyFill="1" applyBorder="1" applyAlignment="1">
      <alignment horizontal="center" vertical="center" wrapText="1"/>
    </xf>
    <xf numFmtId="0" fontId="28" fillId="10" borderId="85" xfId="0" applyFont="1" applyFill="1" applyBorder="1" applyAlignment="1">
      <alignment horizontal="center" vertical="center" wrapText="1"/>
    </xf>
    <xf numFmtId="0" fontId="28" fillId="10" borderId="79"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28" fillId="10" borderId="80" xfId="0" applyFont="1" applyFill="1" applyBorder="1" applyAlignment="1">
      <alignment horizontal="center" vertical="center" wrapText="1"/>
    </xf>
    <xf numFmtId="0" fontId="28" fillId="10" borderId="81" xfId="0" applyFont="1" applyFill="1" applyBorder="1" applyAlignment="1">
      <alignment horizontal="center" vertical="center" wrapText="1"/>
    </xf>
    <xf numFmtId="0" fontId="28" fillId="10" borderId="82" xfId="0" applyFont="1" applyFill="1" applyBorder="1" applyAlignment="1">
      <alignment horizontal="center" vertical="center" wrapText="1"/>
    </xf>
    <xf numFmtId="0" fontId="28" fillId="10" borderId="8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7" borderId="79"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0" fillId="48" borderId="77" xfId="0" applyFont="1" applyFill="1" applyBorder="1" applyAlignment="1">
      <alignment horizontal="center" wrapText="1"/>
    </xf>
    <xf numFmtId="0" fontId="0" fillId="48" borderId="78" xfId="0" applyFont="1" applyFill="1" applyBorder="1" applyAlignment="1">
      <alignment horizontal="center" wrapText="1"/>
    </xf>
    <xf numFmtId="0" fontId="0" fillId="48" borderId="86" xfId="0" applyFont="1" applyFill="1" applyBorder="1" applyAlignment="1">
      <alignment horizontal="center" wrapText="1"/>
    </xf>
    <xf numFmtId="0" fontId="0" fillId="48" borderId="79" xfId="0" applyFont="1" applyFill="1" applyBorder="1" applyAlignment="1">
      <alignment horizontal="center" wrapText="1"/>
    </xf>
    <xf numFmtId="0" fontId="0" fillId="48" borderId="0" xfId="0" applyFont="1" applyFill="1" applyBorder="1" applyAlignment="1">
      <alignment horizontal="center" wrapText="1"/>
    </xf>
    <xf numFmtId="0" fontId="0" fillId="48" borderId="87" xfId="0" applyFont="1" applyFill="1" applyBorder="1" applyAlignment="1">
      <alignment horizontal="center" wrapText="1"/>
    </xf>
    <xf numFmtId="0" fontId="0" fillId="48" borderId="73" xfId="0" applyFont="1" applyFill="1" applyBorder="1" applyAlignment="1">
      <alignment horizontal="center" wrapText="1"/>
    </xf>
    <xf numFmtId="0" fontId="0" fillId="48" borderId="74" xfId="0" applyFont="1" applyFill="1" applyBorder="1" applyAlignment="1">
      <alignment horizontal="center" wrapText="1"/>
    </xf>
    <xf numFmtId="0" fontId="0" fillId="48" borderId="75" xfId="0" applyFont="1" applyFill="1" applyBorder="1" applyAlignment="1">
      <alignment horizontal="center" wrapText="1"/>
    </xf>
    <xf numFmtId="0" fontId="9" fillId="10" borderId="79"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87" xfId="0" applyFont="1" applyFill="1" applyBorder="1" applyAlignment="1">
      <alignment horizontal="center" vertical="center" wrapText="1"/>
    </xf>
    <xf numFmtId="0" fontId="9" fillId="10" borderId="73" xfId="0" applyFont="1" applyFill="1" applyBorder="1" applyAlignment="1">
      <alignment horizontal="center" vertical="center" wrapText="1"/>
    </xf>
    <xf numFmtId="0" fontId="9" fillId="10" borderId="74"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26" fillId="0" borderId="37" xfId="60" applyFont="1" applyBorder="1" applyAlignment="1">
      <alignment horizontal="center" vertical="center"/>
      <protection/>
    </xf>
    <xf numFmtId="0" fontId="26" fillId="0" borderId="88" xfId="60" applyFont="1" applyBorder="1" applyAlignment="1">
      <alignment horizontal="center" vertical="center"/>
      <protection/>
    </xf>
    <xf numFmtId="0" fontId="26" fillId="0" borderId="89" xfId="60" applyFont="1" applyBorder="1" applyAlignment="1">
      <alignment horizontal="center" vertical="center"/>
      <protection/>
    </xf>
    <xf numFmtId="0" fontId="2" fillId="13" borderId="13"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7" fillId="6" borderId="11" xfId="0" applyFont="1" applyFill="1" applyBorder="1" applyAlignment="1">
      <alignment horizontal="center" vertical="center" textRotation="90"/>
    </xf>
    <xf numFmtId="0" fontId="7" fillId="6" borderId="14" xfId="0" applyFont="1" applyFill="1" applyBorder="1" applyAlignment="1">
      <alignment horizontal="center" vertical="center" textRotation="90"/>
    </xf>
    <xf numFmtId="0" fontId="7" fillId="6" borderId="15" xfId="0" applyFont="1" applyFill="1" applyBorder="1" applyAlignment="1">
      <alignment horizontal="center" vertical="center" textRotation="90"/>
    </xf>
    <xf numFmtId="0" fontId="7" fillId="6" borderId="16" xfId="0" applyFont="1" applyFill="1" applyBorder="1" applyAlignment="1">
      <alignment horizontal="center" vertical="center" textRotation="90"/>
    </xf>
    <xf numFmtId="0" fontId="28" fillId="7" borderId="13" xfId="0" applyFont="1" applyFill="1" applyBorder="1" applyAlignment="1">
      <alignment horizontal="center" vertical="center"/>
    </xf>
    <xf numFmtId="0" fontId="28" fillId="51" borderId="11" xfId="0" applyFont="1" applyFill="1" applyBorder="1" applyAlignment="1">
      <alignment horizontal="center" wrapText="1"/>
    </xf>
    <xf numFmtId="0" fontId="28" fillId="50" borderId="11" xfId="0" applyFont="1" applyFill="1" applyBorder="1" applyAlignment="1">
      <alignment horizontal="center" wrapText="1"/>
    </xf>
    <xf numFmtId="0" fontId="26" fillId="0" borderId="21" xfId="60" applyFont="1" applyBorder="1" applyAlignment="1">
      <alignment horizontal="center" vertical="center"/>
      <protection/>
    </xf>
    <xf numFmtId="0" fontId="26" fillId="0" borderId="44" xfId="60" applyFont="1" applyBorder="1" applyAlignment="1">
      <alignment horizontal="center" vertical="center"/>
      <protection/>
    </xf>
    <xf numFmtId="0" fontId="28" fillId="45" borderId="11" xfId="0" applyFont="1" applyFill="1" applyBorder="1" applyAlignment="1">
      <alignment horizontal="center" vertical="center"/>
    </xf>
    <xf numFmtId="0" fontId="28" fillId="16" borderId="11" xfId="0" applyFont="1" applyFill="1" applyBorder="1" applyAlignment="1">
      <alignment horizontal="center" wrapText="1"/>
    </xf>
    <xf numFmtId="0" fontId="26" fillId="0" borderId="23" xfId="60" applyFont="1" applyBorder="1" applyAlignment="1">
      <alignment horizontal="center" vertical="center"/>
      <protection/>
    </xf>
    <xf numFmtId="0" fontId="26" fillId="0" borderId="32" xfId="60" applyFont="1" applyBorder="1" applyAlignment="1">
      <alignment horizontal="center" vertical="center"/>
      <protection/>
    </xf>
    <xf numFmtId="0" fontId="2" fillId="6" borderId="2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8" fillId="17" borderId="22" xfId="0" applyFont="1" applyFill="1" applyBorder="1" applyAlignment="1">
      <alignment horizontal="center" wrapText="1"/>
    </xf>
    <xf numFmtId="0" fontId="2" fillId="18" borderId="21"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7" fillId="15" borderId="77"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79" xfId="0" applyFont="1" applyFill="1" applyBorder="1" applyAlignment="1">
      <alignment horizontal="center" vertical="center" wrapText="1"/>
    </xf>
    <xf numFmtId="0" fontId="7" fillId="15" borderId="87" xfId="0" applyFont="1" applyFill="1" applyBorder="1" applyAlignment="1">
      <alignment horizontal="center" vertical="center" wrapText="1"/>
    </xf>
    <xf numFmtId="0" fontId="7" fillId="15" borderId="81"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0" fillId="48" borderId="11" xfId="0" applyFill="1" applyBorder="1" applyAlignment="1">
      <alignment horizontal="center" vertical="center"/>
    </xf>
    <xf numFmtId="0" fontId="0" fillId="48" borderId="23" xfId="0" applyFill="1" applyBorder="1" applyAlignment="1">
      <alignment horizontal="center" vertical="center"/>
    </xf>
    <xf numFmtId="0" fontId="2" fillId="47" borderId="11" xfId="0" applyFont="1" applyFill="1" applyBorder="1" applyAlignment="1">
      <alignment horizontal="center" vertical="center" wrapText="1"/>
    </xf>
    <xf numFmtId="0" fontId="2" fillId="47" borderId="14" xfId="0" applyFont="1" applyFill="1" applyBorder="1" applyAlignment="1">
      <alignment horizontal="center" vertical="center" wrapText="1"/>
    </xf>
    <xf numFmtId="0" fontId="2" fillId="47" borderId="15" xfId="0" applyFont="1" applyFill="1" applyBorder="1" applyAlignment="1">
      <alignment horizontal="center" vertical="center" wrapText="1"/>
    </xf>
    <xf numFmtId="0" fontId="2" fillId="47" borderId="16" xfId="0" applyFont="1" applyFill="1" applyBorder="1" applyAlignment="1">
      <alignment horizontal="center" vertical="center" wrapText="1"/>
    </xf>
    <xf numFmtId="0" fontId="0" fillId="15" borderId="11" xfId="0" applyFill="1" applyBorder="1" applyAlignment="1">
      <alignment horizontal="center"/>
    </xf>
    <xf numFmtId="0" fontId="0" fillId="15" borderId="23" xfId="0" applyFill="1" applyBorder="1" applyAlignment="1">
      <alignment horizontal="center"/>
    </xf>
    <xf numFmtId="0" fontId="0" fillId="15" borderId="79" xfId="0" applyFill="1" applyBorder="1" applyAlignment="1">
      <alignment horizontal="center"/>
    </xf>
    <xf numFmtId="0" fontId="0" fillId="15" borderId="0" xfId="0" applyFill="1" applyAlignment="1">
      <alignment horizontal="center"/>
    </xf>
    <xf numFmtId="0" fontId="7" fillId="11" borderId="21"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28" fillId="52" borderId="11" xfId="77" applyFont="1" applyFill="1" applyBorder="1" applyAlignment="1">
      <alignment horizontal="center" vertical="center" wrapText="1"/>
      <protection/>
    </xf>
    <xf numFmtId="0" fontId="28" fillId="52" borderId="23" xfId="77" applyFont="1" applyFill="1" applyBorder="1" applyAlignment="1">
      <alignment horizontal="center" vertical="center" wrapText="1"/>
      <protection/>
    </xf>
    <xf numFmtId="0" fontId="2" fillId="10" borderId="1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6" fillId="0" borderId="13" xfId="60" applyFont="1" applyBorder="1" applyAlignment="1">
      <alignment horizontal="center" vertical="center"/>
      <protection/>
    </xf>
    <xf numFmtId="0" fontId="26" fillId="0" borderId="33" xfId="60" applyFont="1" applyBorder="1" applyAlignment="1">
      <alignment horizontal="center" vertical="center"/>
      <protection/>
    </xf>
    <xf numFmtId="0" fontId="2" fillId="49" borderId="11" xfId="0" applyFont="1" applyFill="1" applyBorder="1" applyAlignment="1">
      <alignment horizontal="center" wrapText="1"/>
    </xf>
    <xf numFmtId="0" fontId="2" fillId="45" borderId="21" xfId="0" applyFont="1" applyFill="1" applyBorder="1" applyAlignment="1">
      <alignment horizontal="center" vertical="center"/>
    </xf>
    <xf numFmtId="0" fontId="2" fillId="7" borderId="11" xfId="0" applyFont="1" applyFill="1" applyBorder="1" applyAlignment="1">
      <alignment horizontal="center" vertical="center"/>
    </xf>
    <xf numFmtId="0" fontId="8" fillId="46" borderId="20" xfId="0" applyFont="1" applyFill="1" applyBorder="1" applyAlignment="1">
      <alignment horizontal="center" vertical="center"/>
    </xf>
    <xf numFmtId="0" fontId="2" fillId="50" borderId="21" xfId="0" applyFont="1" applyFill="1" applyBorder="1" applyAlignment="1">
      <alignment horizontal="center" wrapText="1"/>
    </xf>
    <xf numFmtId="0" fontId="2" fillId="17" borderId="11" xfId="0" applyFont="1" applyFill="1" applyBorder="1" applyAlignment="1">
      <alignment horizontal="center" wrapText="1"/>
    </xf>
    <xf numFmtId="0" fontId="2" fillId="16" borderId="11" xfId="0" applyFont="1" applyFill="1" applyBorder="1" applyAlignment="1">
      <alignment horizontal="center" wrapText="1"/>
    </xf>
    <xf numFmtId="0" fontId="2" fillId="49" borderId="22" xfId="0" applyFont="1" applyFill="1" applyBorder="1" applyAlignment="1">
      <alignment horizontal="center" wrapText="1"/>
    </xf>
    <xf numFmtId="0" fontId="2" fillId="51" borderId="13" xfId="0" applyFont="1" applyFill="1" applyBorder="1" applyAlignment="1">
      <alignment horizontal="center" wrapText="1"/>
    </xf>
    <xf numFmtId="0" fontId="31" fillId="0" borderId="38"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56"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2"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5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57"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8" fillId="0" borderId="60"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23" xfId="0" applyFont="1" applyFill="1" applyBorder="1" applyAlignment="1">
      <alignment horizontal="center" vertical="center" wrapText="1"/>
    </xf>
    <xf numFmtId="0" fontId="0" fillId="0" borderId="28" xfId="0" applyBorder="1" applyAlignment="1">
      <alignment/>
    </xf>
    <xf numFmtId="0" fontId="0" fillId="0" borderId="91" xfId="0" applyBorder="1" applyAlignment="1">
      <alignment/>
    </xf>
    <xf numFmtId="0" fontId="0" fillId="0" borderId="0" xfId="0" applyBorder="1" applyAlignment="1">
      <alignment/>
    </xf>
    <xf numFmtId="0" fontId="0" fillId="0" borderId="80" xfId="0" applyBorder="1" applyAlignment="1">
      <alignment/>
    </xf>
    <xf numFmtId="0" fontId="11" fillId="15" borderId="14"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20" fillId="0" borderId="22" xfId="60" applyFont="1" applyBorder="1" applyAlignment="1">
      <alignment horizontal="center" vertical="center" wrapText="1"/>
      <protection/>
    </xf>
    <xf numFmtId="0" fontId="20" fillId="0" borderId="31" xfId="60" applyFont="1" applyBorder="1" applyAlignment="1">
      <alignment horizontal="center" vertical="center" wrapText="1"/>
      <protection/>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19" borderId="21"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8" fillId="0" borderId="23" xfId="0" applyFont="1" applyFill="1" applyBorder="1" applyAlignment="1">
      <alignment vertical="center" wrapText="1"/>
    </xf>
    <xf numFmtId="0" fontId="28" fillId="12" borderId="13"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23" xfId="0" applyFont="1" applyFill="1" applyBorder="1" applyAlignment="1">
      <alignment horizontal="center" vertical="center" wrapText="1"/>
    </xf>
    <xf numFmtId="0" fontId="0" fillId="0" borderId="12" xfId="0" applyBorder="1" applyAlignment="1">
      <alignment/>
    </xf>
    <xf numFmtId="0" fontId="0" fillId="52" borderId="11" xfId="0" applyFill="1" applyBorder="1" applyAlignment="1">
      <alignment horizontal="center" vertical="center"/>
    </xf>
    <xf numFmtId="0" fontId="0" fillId="52" borderId="23" xfId="0" applyFill="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943" t="s">
        <v>0</v>
      </c>
      <c r="B1" s="943"/>
      <c r="C1" s="943"/>
      <c r="D1" s="94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944" t="s">
        <v>74</v>
      </c>
      <c r="B2" s="944"/>
      <c r="C2" s="944"/>
      <c r="D2" s="944"/>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945" t="s">
        <v>89</v>
      </c>
      <c r="AX2" s="945"/>
      <c r="AY2" s="945"/>
      <c r="AZ2" s="945"/>
      <c r="BA2" s="945"/>
      <c r="BB2" s="945"/>
      <c r="BC2" s="945"/>
      <c r="BD2" s="945"/>
      <c r="BE2" s="945"/>
      <c r="BF2" s="945"/>
      <c r="BG2" s="94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945" t="s">
        <v>400</v>
      </c>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row>
    <row r="4" ht="17.25" customHeight="1" thickBot="1"/>
    <row r="5" spans="1:94" s="244" customFormat="1" ht="27" customHeight="1" thickTop="1">
      <c r="A5" s="946" t="s">
        <v>116</v>
      </c>
      <c r="B5" s="948" t="s">
        <v>2</v>
      </c>
      <c r="C5" s="950" t="s">
        <v>3</v>
      </c>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950"/>
      <c r="AT5" s="950"/>
      <c r="AU5" s="950"/>
      <c r="AV5" s="950"/>
      <c r="AW5" s="950"/>
      <c r="AX5" s="950"/>
      <c r="AY5" s="950"/>
      <c r="AZ5" s="950"/>
      <c r="BA5" s="950"/>
      <c r="BB5" s="950"/>
      <c r="BC5" s="950"/>
      <c r="BD5" s="950"/>
      <c r="BE5" s="950"/>
      <c r="BF5" s="950"/>
      <c r="BG5" s="950"/>
      <c r="BH5" s="950"/>
      <c r="BI5" s="950"/>
      <c r="BJ5" s="950"/>
      <c r="BK5" s="950"/>
      <c r="BL5" s="950"/>
      <c r="BM5" s="950"/>
      <c r="BN5" s="950" t="s">
        <v>4</v>
      </c>
      <c r="BO5" s="950"/>
      <c r="BP5" s="950"/>
      <c r="BQ5" s="950"/>
      <c r="BR5" s="950"/>
      <c r="BS5" s="950"/>
      <c r="BT5" s="950"/>
      <c r="BU5" s="950"/>
      <c r="BV5" s="950"/>
      <c r="BW5" s="950"/>
      <c r="BX5" s="950"/>
      <c r="BY5" s="948" t="s">
        <v>5</v>
      </c>
      <c r="BZ5" s="948"/>
      <c r="CA5" s="948"/>
      <c r="CB5" s="948"/>
      <c r="CC5" s="948"/>
      <c r="CD5" s="951" t="s">
        <v>6</v>
      </c>
      <c r="CE5" s="948" t="s">
        <v>119</v>
      </c>
      <c r="CF5" s="948"/>
      <c r="CG5" s="953" t="s">
        <v>7</v>
      </c>
      <c r="CI5" s="955" t="s">
        <v>120</v>
      </c>
      <c r="CJ5" s="955"/>
      <c r="CK5" s="955"/>
      <c r="CL5" s="955"/>
      <c r="CM5" s="955" t="s">
        <v>120</v>
      </c>
      <c r="CN5" s="955"/>
      <c r="CO5" s="955"/>
      <c r="CP5" s="955"/>
    </row>
    <row r="6" spans="1:91" s="244" customFormat="1" ht="34.5" customHeight="1">
      <c r="A6" s="947"/>
      <c r="B6" s="949"/>
      <c r="C6" s="952" t="s">
        <v>8</v>
      </c>
      <c r="D6" s="956" t="s">
        <v>9</v>
      </c>
      <c r="E6" s="957" t="s">
        <v>125</v>
      </c>
      <c r="F6" s="958"/>
      <c r="G6" s="958"/>
      <c r="H6" s="958"/>
      <c r="I6" s="958"/>
      <c r="J6" s="958"/>
      <c r="K6" s="958"/>
      <c r="L6" s="958"/>
      <c r="M6" s="958"/>
      <c r="N6" s="958"/>
      <c r="O6" s="958"/>
      <c r="P6" s="958"/>
      <c r="Q6" s="958"/>
      <c r="R6" s="958"/>
      <c r="S6" s="958"/>
      <c r="T6" s="958"/>
      <c r="U6" s="958"/>
      <c r="V6" s="958"/>
      <c r="W6" s="958"/>
      <c r="X6" s="958"/>
      <c r="Y6" s="959"/>
      <c r="Z6" s="960" t="s">
        <v>139</v>
      </c>
      <c r="AA6" s="958"/>
      <c r="AB6" s="958"/>
      <c r="AC6" s="958"/>
      <c r="AD6" s="958"/>
      <c r="AE6" s="958"/>
      <c r="AF6" s="958"/>
      <c r="AG6" s="958"/>
      <c r="AH6" s="958"/>
      <c r="AI6" s="958"/>
      <c r="AJ6" s="958"/>
      <c r="AK6" s="958"/>
      <c r="AL6" s="958"/>
      <c r="AM6" s="958"/>
      <c r="AN6" s="958"/>
      <c r="AO6" s="958"/>
      <c r="AP6" s="958"/>
      <c r="AQ6" s="958"/>
      <c r="AR6" s="958"/>
      <c r="AS6" s="958"/>
      <c r="AT6" s="958"/>
      <c r="AU6" s="961"/>
      <c r="AV6" s="952" t="s">
        <v>401</v>
      </c>
      <c r="AW6" s="952" t="s">
        <v>402</v>
      </c>
      <c r="AX6" s="962" t="s">
        <v>10</v>
      </c>
      <c r="AY6" s="963"/>
      <c r="AZ6" s="964"/>
      <c r="BA6" s="952" t="s">
        <v>403</v>
      </c>
      <c r="BB6" s="952" t="s">
        <v>404</v>
      </c>
      <c r="BC6" s="965" t="s">
        <v>405</v>
      </c>
      <c r="BD6" s="966" t="s">
        <v>11</v>
      </c>
      <c r="BE6" s="966"/>
      <c r="BF6" s="966"/>
      <c r="BG6" s="952" t="s">
        <v>92</v>
      </c>
      <c r="BH6" s="952" t="s">
        <v>93</v>
      </c>
      <c r="BI6" s="965" t="s">
        <v>406</v>
      </c>
      <c r="BJ6" s="965" t="s">
        <v>407</v>
      </c>
      <c r="BK6" s="952" t="s">
        <v>92</v>
      </c>
      <c r="BL6" s="952" t="s">
        <v>93</v>
      </c>
      <c r="BM6" s="965" t="s">
        <v>12</v>
      </c>
      <c r="BN6" s="952" t="s">
        <v>13</v>
      </c>
      <c r="BO6" s="952" t="s">
        <v>14</v>
      </c>
      <c r="BP6" s="952" t="s">
        <v>15</v>
      </c>
      <c r="BQ6" s="971" t="s">
        <v>408</v>
      </c>
      <c r="BR6" s="952" t="s">
        <v>409</v>
      </c>
      <c r="BS6" s="952" t="s">
        <v>410</v>
      </c>
      <c r="BT6" s="952" t="s">
        <v>16</v>
      </c>
      <c r="BU6" s="952" t="s">
        <v>17</v>
      </c>
      <c r="BV6" s="952" t="s">
        <v>411</v>
      </c>
      <c r="BW6" s="952" t="s">
        <v>412</v>
      </c>
      <c r="BX6" s="965" t="s">
        <v>12</v>
      </c>
      <c r="BY6" s="952" t="s">
        <v>18</v>
      </c>
      <c r="BZ6" s="952" t="s">
        <v>19</v>
      </c>
      <c r="CA6" s="952" t="s">
        <v>20</v>
      </c>
      <c r="CB6" s="952" t="s">
        <v>21</v>
      </c>
      <c r="CC6" s="965" t="s">
        <v>12</v>
      </c>
      <c r="CD6" s="952"/>
      <c r="CE6" s="952" t="s">
        <v>216</v>
      </c>
      <c r="CF6" s="952" t="s">
        <v>22</v>
      </c>
      <c r="CG6" s="954"/>
      <c r="CI6" s="245" t="s">
        <v>128</v>
      </c>
      <c r="CM6" s="245" t="s">
        <v>321</v>
      </c>
    </row>
    <row r="7" spans="1:94" s="244" customFormat="1" ht="52.5" customHeight="1" thickBot="1">
      <c r="A7" s="947"/>
      <c r="B7" s="949"/>
      <c r="C7" s="952"/>
      <c r="D7" s="956"/>
      <c r="E7" s="970" t="s">
        <v>322</v>
      </c>
      <c r="F7" s="970"/>
      <c r="G7" s="970"/>
      <c r="H7" s="970"/>
      <c r="I7" s="970" t="s">
        <v>144</v>
      </c>
      <c r="J7" s="970"/>
      <c r="K7" s="970"/>
      <c r="L7" s="970"/>
      <c r="M7" s="970" t="s">
        <v>145</v>
      </c>
      <c r="N7" s="970"/>
      <c r="O7" s="970"/>
      <c r="P7" s="970"/>
      <c r="Q7" s="970"/>
      <c r="R7" s="970" t="s">
        <v>146</v>
      </c>
      <c r="S7" s="970"/>
      <c r="T7" s="970"/>
      <c r="U7" s="970"/>
      <c r="V7" s="967" t="s">
        <v>189</v>
      </c>
      <c r="W7" s="968"/>
      <c r="X7" s="968"/>
      <c r="Y7" s="969"/>
      <c r="Z7" s="970" t="s">
        <v>153</v>
      </c>
      <c r="AA7" s="970"/>
      <c r="AB7" s="970"/>
      <c r="AC7" s="970" t="s">
        <v>149</v>
      </c>
      <c r="AD7" s="970"/>
      <c r="AE7" s="970"/>
      <c r="AF7" s="970"/>
      <c r="AG7" s="970" t="s">
        <v>150</v>
      </c>
      <c r="AH7" s="970"/>
      <c r="AI7" s="970"/>
      <c r="AJ7" s="970"/>
      <c r="AK7" s="970"/>
      <c r="AL7" s="970" t="s">
        <v>151</v>
      </c>
      <c r="AM7" s="970"/>
      <c r="AN7" s="970"/>
      <c r="AO7" s="970"/>
      <c r="AP7" s="970" t="s">
        <v>152</v>
      </c>
      <c r="AQ7" s="970"/>
      <c r="AR7" s="970"/>
      <c r="AS7" s="970"/>
      <c r="AT7" s="973"/>
      <c r="AU7" s="151"/>
      <c r="AV7" s="952"/>
      <c r="AW7" s="952"/>
      <c r="AX7" s="15" t="s">
        <v>130</v>
      </c>
      <c r="AY7" s="16" t="s">
        <v>131</v>
      </c>
      <c r="AZ7" s="15" t="s">
        <v>23</v>
      </c>
      <c r="BA7" s="952"/>
      <c r="BB7" s="952"/>
      <c r="BC7" s="965"/>
      <c r="BD7" s="15" t="s">
        <v>130</v>
      </c>
      <c r="BE7" s="15" t="s">
        <v>131</v>
      </c>
      <c r="BF7" s="15" t="s">
        <v>23</v>
      </c>
      <c r="BG7" s="952"/>
      <c r="BH7" s="952"/>
      <c r="BI7" s="965"/>
      <c r="BJ7" s="965"/>
      <c r="BK7" s="952"/>
      <c r="BL7" s="952"/>
      <c r="BM7" s="965"/>
      <c r="BN7" s="952"/>
      <c r="BO7" s="952"/>
      <c r="BP7" s="952"/>
      <c r="BQ7" s="972"/>
      <c r="BR7" s="952"/>
      <c r="BS7" s="952"/>
      <c r="BT7" s="952"/>
      <c r="BU7" s="952"/>
      <c r="BV7" s="952"/>
      <c r="BW7" s="952"/>
      <c r="BX7" s="965"/>
      <c r="BY7" s="952"/>
      <c r="BZ7" s="952"/>
      <c r="CA7" s="952"/>
      <c r="CB7" s="952"/>
      <c r="CC7" s="965"/>
      <c r="CD7" s="952"/>
      <c r="CE7" s="952"/>
      <c r="CF7" s="952"/>
      <c r="CG7" s="954"/>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974">
        <v>1</v>
      </c>
      <c r="B9" s="978"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982">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986"/>
      <c r="BQ9" s="498">
        <f>1*0.5</f>
        <v>0.5</v>
      </c>
      <c r="BR9" s="498">
        <f>8*0.3</f>
        <v>2.4</v>
      </c>
      <c r="BS9" s="354" t="e">
        <f>0.2*AV9</f>
        <v>#REF!</v>
      </c>
      <c r="BT9" s="352"/>
      <c r="BU9" s="352"/>
      <c r="BV9" s="982">
        <f>28*80%/2</f>
        <v>11.200000000000001</v>
      </c>
      <c r="BW9" s="982"/>
      <c r="BX9" s="982" t="e">
        <f>SUM(BN9:BW22)</f>
        <v>#REF!</v>
      </c>
      <c r="BY9" s="352"/>
      <c r="BZ9" s="352"/>
      <c r="CA9" s="352"/>
      <c r="CB9" s="352"/>
      <c r="CC9" s="352"/>
      <c r="CD9" s="990" t="e">
        <f>SUM(BJ9:BJ19)+BX9</f>
        <v>#REF!</v>
      </c>
      <c r="CE9" s="994">
        <f>14*40</f>
        <v>560</v>
      </c>
      <c r="CF9" s="986" t="e">
        <f>CD9-CE9</f>
        <v>#REF!</v>
      </c>
      <c r="CG9" s="998"/>
      <c r="CI9" s="255"/>
      <c r="CJ9" s="256" t="e">
        <f>SUM(BR9:BS9)</f>
        <v>#REF!</v>
      </c>
      <c r="CK9" s="257"/>
      <c r="CL9" s="257" t="s">
        <v>344</v>
      </c>
    </row>
    <row r="10" spans="1:90" s="253" customFormat="1" ht="19.5" thickBot="1">
      <c r="A10" s="975"/>
      <c r="B10" s="979"/>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983"/>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987"/>
      <c r="BQ10" s="360">
        <f>1*1</f>
        <v>1</v>
      </c>
      <c r="BR10" s="360">
        <f>2*0.3</f>
        <v>0.6</v>
      </c>
      <c r="BS10" s="498" t="e">
        <f>0.1*AV10</f>
        <v>#REF!</v>
      </c>
      <c r="BT10" s="358"/>
      <c r="BU10" s="358"/>
      <c r="BV10" s="983"/>
      <c r="BW10" s="983"/>
      <c r="BX10" s="983"/>
      <c r="BY10" s="358"/>
      <c r="BZ10" s="358"/>
      <c r="CA10" s="358"/>
      <c r="CB10" s="358"/>
      <c r="CC10" s="358"/>
      <c r="CD10" s="991"/>
      <c r="CE10" s="995"/>
      <c r="CF10" s="987"/>
      <c r="CG10" s="999"/>
      <c r="CH10" s="259"/>
      <c r="CI10" s="256" t="e">
        <f>2*0.3+0.1*AV10</f>
        <v>#REF!</v>
      </c>
      <c r="CJ10" s="256" t="e">
        <f>SUM(BR10:BS10)</f>
        <v>#REF!</v>
      </c>
      <c r="CK10" s="257"/>
      <c r="CL10" s="257" t="s">
        <v>344</v>
      </c>
    </row>
    <row r="11" spans="1:90" s="253" customFormat="1" ht="12" thickBot="1">
      <c r="A11" s="975"/>
      <c r="B11" s="979"/>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983"/>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987"/>
      <c r="BQ11" s="360">
        <f>1*0.5</f>
        <v>0.5</v>
      </c>
      <c r="BR11" s="360">
        <f>8*0.3</f>
        <v>2.4</v>
      </c>
      <c r="BS11" s="360" t="e">
        <f>0.2*AV11</f>
        <v>#REF!</v>
      </c>
      <c r="BT11" s="358"/>
      <c r="BU11" s="358"/>
      <c r="BV11" s="983"/>
      <c r="BW11" s="983"/>
      <c r="BX11" s="983"/>
      <c r="BY11" s="358"/>
      <c r="BZ11" s="358"/>
      <c r="CA11" s="358"/>
      <c r="CB11" s="358"/>
      <c r="CC11" s="358"/>
      <c r="CD11" s="991"/>
      <c r="CE11" s="995"/>
      <c r="CF11" s="987"/>
      <c r="CG11" s="999"/>
      <c r="CH11" s="259"/>
      <c r="CI11" s="255"/>
      <c r="CJ11" s="256" t="e">
        <f>SUM(BR11:BS11)</f>
        <v>#REF!</v>
      </c>
      <c r="CK11" s="257"/>
      <c r="CL11" s="257" t="s">
        <v>344</v>
      </c>
    </row>
    <row r="12" spans="1:90" s="253" customFormat="1" ht="19.5" thickBot="1">
      <c r="A12" s="975"/>
      <c r="B12" s="979"/>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983"/>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987"/>
      <c r="BQ12" s="360">
        <f>1*0.5</f>
        <v>0.5</v>
      </c>
      <c r="BR12" s="360">
        <f>8*0.3</f>
        <v>2.4</v>
      </c>
      <c r="BS12" s="360" t="e">
        <f>0.2*AV12</f>
        <v>#REF!</v>
      </c>
      <c r="BT12" s="358"/>
      <c r="BU12" s="358"/>
      <c r="BV12" s="983"/>
      <c r="BW12" s="983"/>
      <c r="BX12" s="983"/>
      <c r="BY12" s="358"/>
      <c r="BZ12" s="358"/>
      <c r="CA12" s="358"/>
      <c r="CB12" s="358"/>
      <c r="CC12" s="358"/>
      <c r="CD12" s="991"/>
      <c r="CE12" s="995"/>
      <c r="CF12" s="987"/>
      <c r="CG12" s="999"/>
      <c r="CH12" s="259"/>
      <c r="CI12" s="255"/>
      <c r="CJ12" s="256" t="e">
        <f>SUM(BR12:BS12)</f>
        <v>#REF!</v>
      </c>
      <c r="CK12" s="257"/>
      <c r="CL12" s="257" t="s">
        <v>344</v>
      </c>
    </row>
    <row r="13" spans="1:90" s="253" customFormat="1" ht="16.5" customHeight="1" thickBot="1">
      <c r="A13" s="975"/>
      <c r="B13" s="979"/>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983"/>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987"/>
      <c r="BQ13" s="360">
        <f>1*0.5</f>
        <v>0.5</v>
      </c>
      <c r="BR13" s="360">
        <f>8*0.3</f>
        <v>2.4</v>
      </c>
      <c r="BS13" s="360">
        <f>0.2*AW13</f>
        <v>7</v>
      </c>
      <c r="BT13" s="358"/>
      <c r="BU13" s="358"/>
      <c r="BV13" s="983"/>
      <c r="BW13" s="983"/>
      <c r="BX13" s="983"/>
      <c r="BY13" s="358"/>
      <c r="BZ13" s="358"/>
      <c r="CA13" s="358"/>
      <c r="CB13" s="358"/>
      <c r="CC13" s="358"/>
      <c r="CD13" s="991"/>
      <c r="CE13" s="995"/>
      <c r="CF13" s="987"/>
      <c r="CG13" s="999"/>
      <c r="CH13" s="259"/>
      <c r="CI13" s="255"/>
      <c r="CJ13" s="256">
        <f>SUM(BR13:BS13)</f>
        <v>9.4</v>
      </c>
      <c r="CK13" s="257"/>
      <c r="CL13" s="257" t="s">
        <v>344</v>
      </c>
    </row>
    <row r="14" spans="1:90" s="253" customFormat="1" ht="12" thickBot="1">
      <c r="A14" s="975"/>
      <c r="B14" s="979"/>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983"/>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987"/>
      <c r="BQ14" s="360">
        <f>1*1</f>
        <v>1</v>
      </c>
      <c r="BR14" s="360">
        <f>2*0.3</f>
        <v>0.6</v>
      </c>
      <c r="BS14" s="360" t="e">
        <f>0.1*AV14</f>
        <v>#REF!</v>
      </c>
      <c r="BT14" s="358"/>
      <c r="BU14" s="358"/>
      <c r="BV14" s="983"/>
      <c r="BW14" s="983"/>
      <c r="BX14" s="983"/>
      <c r="BY14" s="358"/>
      <c r="BZ14" s="358"/>
      <c r="CA14" s="358"/>
      <c r="CB14" s="358"/>
      <c r="CC14" s="358"/>
      <c r="CD14" s="991"/>
      <c r="CE14" s="995"/>
      <c r="CF14" s="987"/>
      <c r="CG14" s="999"/>
      <c r="CH14" s="259"/>
      <c r="CI14" s="256"/>
      <c r="CJ14" s="260"/>
      <c r="CK14" s="257"/>
      <c r="CL14" s="257"/>
    </row>
    <row r="15" spans="1:90" s="253" customFormat="1" ht="12" thickBot="1">
      <c r="A15" s="975"/>
      <c r="B15" s="979"/>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983"/>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987"/>
      <c r="BQ15" s="360">
        <f>1*0.5</f>
        <v>0.5</v>
      </c>
      <c r="BR15" s="360">
        <f>8*0.3</f>
        <v>2.4</v>
      </c>
      <c r="BS15" s="360" t="e">
        <f>0.2*AV15</f>
        <v>#REF!</v>
      </c>
      <c r="BT15" s="358"/>
      <c r="BU15" s="358"/>
      <c r="BV15" s="983"/>
      <c r="BW15" s="983"/>
      <c r="BX15" s="983"/>
      <c r="BY15" s="358"/>
      <c r="BZ15" s="358"/>
      <c r="CA15" s="358"/>
      <c r="CB15" s="358"/>
      <c r="CC15" s="358"/>
      <c r="CD15" s="991"/>
      <c r="CE15" s="995"/>
      <c r="CF15" s="987"/>
      <c r="CG15" s="999"/>
      <c r="CH15" s="259"/>
      <c r="CI15" s="256"/>
      <c r="CJ15" s="260"/>
      <c r="CK15" s="257"/>
      <c r="CL15" s="257"/>
    </row>
    <row r="16" spans="1:90" s="253" customFormat="1" ht="12" thickBot="1">
      <c r="A16" s="975"/>
      <c r="B16" s="979"/>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983"/>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987"/>
      <c r="BQ16" s="360">
        <f>1*1</f>
        <v>1</v>
      </c>
      <c r="BR16" s="360">
        <f>2*0.3</f>
        <v>0.6</v>
      </c>
      <c r="BS16" s="360" t="e">
        <f>0.1*AV16</f>
        <v>#REF!</v>
      </c>
      <c r="BT16" s="358"/>
      <c r="BU16" s="358"/>
      <c r="BV16" s="983"/>
      <c r="BW16" s="983"/>
      <c r="BX16" s="983"/>
      <c r="BY16" s="358"/>
      <c r="BZ16" s="358"/>
      <c r="CA16" s="358"/>
      <c r="CB16" s="358"/>
      <c r="CC16" s="358"/>
      <c r="CD16" s="991"/>
      <c r="CE16" s="995"/>
      <c r="CF16" s="987"/>
      <c r="CG16" s="999"/>
      <c r="CH16" s="259"/>
      <c r="CI16" s="256"/>
      <c r="CJ16" s="260"/>
      <c r="CK16" s="257"/>
      <c r="CL16" s="257"/>
    </row>
    <row r="17" spans="1:94" s="253" customFormat="1" ht="12" thickBot="1">
      <c r="A17" s="976"/>
      <c r="B17" s="980"/>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984"/>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988"/>
      <c r="BQ17" s="360">
        <f>1*0.5</f>
        <v>0.5</v>
      </c>
      <c r="BR17" s="360">
        <f>8*0.3</f>
        <v>2.4</v>
      </c>
      <c r="BS17" s="360" t="e">
        <f>0.2*AW17</f>
        <v>#N/A</v>
      </c>
      <c r="BT17" s="364"/>
      <c r="BU17" s="364"/>
      <c r="BV17" s="984"/>
      <c r="BW17" s="984"/>
      <c r="BX17" s="984"/>
      <c r="BY17" s="364"/>
      <c r="BZ17" s="364"/>
      <c r="CA17" s="364"/>
      <c r="CB17" s="364"/>
      <c r="CC17" s="364"/>
      <c r="CD17" s="992"/>
      <c r="CE17" s="996"/>
      <c r="CF17" s="988"/>
      <c r="CG17" s="1000"/>
      <c r="CH17" s="259"/>
      <c r="CI17" s="257"/>
      <c r="CJ17" s="257"/>
      <c r="CK17" s="257"/>
      <c r="CL17" s="257"/>
      <c r="CN17" s="256" t="e">
        <f>SUM(BR17:BS17)</f>
        <v>#N/A</v>
      </c>
      <c r="CP17" s="253" t="s">
        <v>413</v>
      </c>
    </row>
    <row r="18" spans="1:94" s="253" customFormat="1" ht="12" thickBot="1">
      <c r="A18" s="976"/>
      <c r="B18" s="980"/>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984"/>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988"/>
      <c r="BQ18" s="360">
        <f>1*0.5</f>
        <v>0.5</v>
      </c>
      <c r="BR18" s="360">
        <f>8*0.3</f>
        <v>2.4</v>
      </c>
      <c r="BS18" s="360" t="e">
        <f>0.2*AW18</f>
        <v>#N/A</v>
      </c>
      <c r="BT18" s="364"/>
      <c r="BU18" s="364"/>
      <c r="BV18" s="984"/>
      <c r="BW18" s="984"/>
      <c r="BX18" s="984"/>
      <c r="BY18" s="364"/>
      <c r="BZ18" s="364"/>
      <c r="CA18" s="364"/>
      <c r="CB18" s="364"/>
      <c r="CC18" s="364"/>
      <c r="CD18" s="992"/>
      <c r="CE18" s="996"/>
      <c r="CF18" s="988"/>
      <c r="CG18" s="1000"/>
      <c r="CH18" s="259"/>
      <c r="CI18" s="257"/>
      <c r="CJ18" s="257"/>
      <c r="CK18" s="257"/>
      <c r="CL18" s="257"/>
      <c r="CN18" s="256" t="e">
        <f>SUM(BR18:BS18)</f>
        <v>#N/A</v>
      </c>
      <c r="CP18" s="253" t="s">
        <v>414</v>
      </c>
    </row>
    <row r="19" spans="1:94" s="253" customFormat="1" ht="12" thickBot="1">
      <c r="A19" s="976"/>
      <c r="B19" s="980"/>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984"/>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988"/>
      <c r="BQ19" s="360">
        <f>1*0.5</f>
        <v>0.5</v>
      </c>
      <c r="BR19" s="360">
        <f>8*0.3</f>
        <v>2.4</v>
      </c>
      <c r="BS19" s="360" t="e">
        <f>0.2*AW19</f>
        <v>#N/A</v>
      </c>
      <c r="BT19" s="364"/>
      <c r="BU19" s="364"/>
      <c r="BV19" s="984"/>
      <c r="BW19" s="984"/>
      <c r="BX19" s="984"/>
      <c r="BY19" s="364"/>
      <c r="BZ19" s="364"/>
      <c r="CA19" s="364"/>
      <c r="CB19" s="364"/>
      <c r="CC19" s="364"/>
      <c r="CD19" s="992"/>
      <c r="CE19" s="996"/>
      <c r="CF19" s="988"/>
      <c r="CG19" s="1000"/>
      <c r="CH19" s="259"/>
      <c r="CI19" s="257"/>
      <c r="CJ19" s="257"/>
      <c r="CK19" s="257"/>
      <c r="CL19" s="257"/>
      <c r="CN19" s="256" t="e">
        <f>SUM(BR19:BS19)</f>
        <v>#N/A</v>
      </c>
      <c r="CP19" s="253" t="s">
        <v>414</v>
      </c>
    </row>
    <row r="20" spans="1:90" s="253" customFormat="1" ht="12" thickBot="1">
      <c r="A20" s="976"/>
      <c r="B20" s="980"/>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984"/>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988"/>
      <c r="BQ20" s="369"/>
      <c r="BR20" s="369"/>
      <c r="BS20" s="369"/>
      <c r="BT20" s="364"/>
      <c r="BU20" s="364" t="e">
        <f>2*AW20</f>
        <v>#N/A</v>
      </c>
      <c r="BV20" s="984"/>
      <c r="BW20" s="984"/>
      <c r="BX20" s="984"/>
      <c r="BY20" s="364"/>
      <c r="BZ20" s="364"/>
      <c r="CA20" s="364"/>
      <c r="CB20" s="364"/>
      <c r="CC20" s="364"/>
      <c r="CD20" s="992"/>
      <c r="CE20" s="996"/>
      <c r="CF20" s="988"/>
      <c r="CG20" s="1000"/>
      <c r="CH20" s="259"/>
      <c r="CI20" s="257"/>
      <c r="CJ20" s="257"/>
      <c r="CK20" s="257"/>
      <c r="CL20" s="257"/>
    </row>
    <row r="21" spans="1:90" s="253" customFormat="1" ht="12" thickBot="1">
      <c r="A21" s="976"/>
      <c r="B21" s="980"/>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984"/>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988"/>
      <c r="BQ21" s="369"/>
      <c r="BR21" s="369"/>
      <c r="BS21" s="369"/>
      <c r="BT21" s="364"/>
      <c r="BU21" s="364"/>
      <c r="BV21" s="984"/>
      <c r="BW21" s="984"/>
      <c r="BX21" s="984"/>
      <c r="BY21" s="364"/>
      <c r="BZ21" s="364"/>
      <c r="CA21" s="364"/>
      <c r="CB21" s="364"/>
      <c r="CC21" s="364"/>
      <c r="CD21" s="992"/>
      <c r="CE21" s="996"/>
      <c r="CF21" s="988"/>
      <c r="CG21" s="1000"/>
      <c r="CH21" s="259"/>
      <c r="CI21" s="257"/>
      <c r="CJ21" s="257"/>
      <c r="CK21" s="257"/>
      <c r="CL21" s="257"/>
    </row>
    <row r="22" spans="1:94" s="253" customFormat="1" ht="16.5" customHeight="1" thickBot="1">
      <c r="A22" s="977"/>
      <c r="B22" s="981"/>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985"/>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989"/>
      <c r="BQ22" s="374"/>
      <c r="BR22" s="374"/>
      <c r="BS22" s="374"/>
      <c r="BT22" s="372"/>
      <c r="BU22" s="372"/>
      <c r="BV22" s="985"/>
      <c r="BW22" s="985"/>
      <c r="BX22" s="985"/>
      <c r="BY22" s="372"/>
      <c r="BZ22" s="372"/>
      <c r="CA22" s="372"/>
      <c r="CB22" s="372"/>
      <c r="CC22" s="372"/>
      <c r="CD22" s="993"/>
      <c r="CE22" s="997"/>
      <c r="CF22" s="989"/>
      <c r="CG22" s="1001"/>
      <c r="CH22" s="259"/>
      <c r="CI22" s="257"/>
      <c r="CJ22" s="257"/>
      <c r="CK22" s="257"/>
      <c r="CL22" s="257"/>
      <c r="CP22" s="257"/>
    </row>
    <row r="23" spans="1:90" s="253" customFormat="1" ht="18.75" customHeight="1">
      <c r="A23" s="1002">
        <v>2</v>
      </c>
      <c r="B23" s="1005"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008">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008"/>
      <c r="BO23" s="379"/>
      <c r="BP23" s="1011"/>
      <c r="BQ23" s="380">
        <f>1*0.5</f>
        <v>0.5</v>
      </c>
      <c r="BR23" s="380">
        <f>8*0.3</f>
        <v>2.4</v>
      </c>
      <c r="BS23" s="380">
        <f>0.2*AV23</f>
        <v>4.6000000000000005</v>
      </c>
      <c r="BT23" s="378"/>
      <c r="BU23" s="378"/>
      <c r="BV23" s="1008"/>
      <c r="BW23" s="1008"/>
      <c r="BX23" s="1008">
        <f>SUM(BN23:BW34)</f>
        <v>75.8</v>
      </c>
      <c r="BY23" s="378"/>
      <c r="BZ23" s="378"/>
      <c r="CA23" s="378"/>
      <c r="CB23" s="378"/>
      <c r="CC23" s="379"/>
      <c r="CD23" s="1011">
        <f>SUM(BJ23:BJ32)+BX23</f>
        <v>1191.2</v>
      </c>
      <c r="CE23" s="1014">
        <v>560</v>
      </c>
      <c r="CF23" s="1011">
        <f>CD23-CE23</f>
        <v>631.2</v>
      </c>
      <c r="CG23" s="1017"/>
      <c r="CI23" s="257"/>
      <c r="CJ23" s="503">
        <f>SUM(BR23:BS23)</f>
        <v>7</v>
      </c>
      <c r="CK23" s="257"/>
      <c r="CL23" s="257" t="s">
        <v>129</v>
      </c>
    </row>
    <row r="24" spans="1:90" s="253" customFormat="1" ht="11.25">
      <c r="A24" s="1003"/>
      <c r="B24" s="1006"/>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009"/>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009"/>
      <c r="BO24" s="385"/>
      <c r="BP24" s="1012"/>
      <c r="BQ24" s="386">
        <f aca="true" t="shared" si="5" ref="BQ24:BQ32">1*0.5</f>
        <v>0.5</v>
      </c>
      <c r="BR24" s="386">
        <f aca="true" t="shared" si="6" ref="BR24:BR32">8*0.3</f>
        <v>2.4</v>
      </c>
      <c r="BS24" s="386">
        <f>0.2*AV24</f>
        <v>4.6000000000000005</v>
      </c>
      <c r="BT24" s="384"/>
      <c r="BU24" s="384"/>
      <c r="BV24" s="1009"/>
      <c r="BW24" s="1009"/>
      <c r="BX24" s="1009"/>
      <c r="BY24" s="384"/>
      <c r="BZ24" s="384"/>
      <c r="CA24" s="384"/>
      <c r="CB24" s="384"/>
      <c r="CC24" s="385"/>
      <c r="CD24" s="1012"/>
      <c r="CE24" s="1015"/>
      <c r="CF24" s="1012"/>
      <c r="CG24" s="1018"/>
      <c r="CI24" s="257"/>
      <c r="CJ24" s="503">
        <f>SUM(BR24:BS24)</f>
        <v>7</v>
      </c>
      <c r="CK24" s="257"/>
      <c r="CL24" s="257" t="s">
        <v>129</v>
      </c>
    </row>
    <row r="25" spans="1:90" s="253" customFormat="1" ht="11.25">
      <c r="A25" s="1003"/>
      <c r="B25" s="1006"/>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009"/>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009"/>
      <c r="BO25" s="385"/>
      <c r="BP25" s="1012"/>
      <c r="BQ25" s="386">
        <f t="shared" si="5"/>
        <v>0.5</v>
      </c>
      <c r="BR25" s="386">
        <f t="shared" si="6"/>
        <v>2.4</v>
      </c>
      <c r="BS25" s="386">
        <f>0.2*AV25</f>
        <v>5.2</v>
      </c>
      <c r="BT25" s="384"/>
      <c r="BU25" s="384"/>
      <c r="BV25" s="1009"/>
      <c r="BW25" s="1009"/>
      <c r="BX25" s="1009"/>
      <c r="BY25" s="384"/>
      <c r="BZ25" s="384"/>
      <c r="CA25" s="384"/>
      <c r="CB25" s="384"/>
      <c r="CC25" s="385"/>
      <c r="CD25" s="1012"/>
      <c r="CE25" s="1015"/>
      <c r="CF25" s="1012"/>
      <c r="CG25" s="1018"/>
      <c r="CI25" s="257"/>
      <c r="CJ25" s="503">
        <f>SUM(BR25:BS25)</f>
        <v>7.6</v>
      </c>
      <c r="CK25" s="257"/>
      <c r="CL25" s="257"/>
    </row>
    <row r="26" spans="1:90" s="253" customFormat="1" ht="11.25">
      <c r="A26" s="1003"/>
      <c r="B26" s="1006"/>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009"/>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009"/>
      <c r="BO26" s="385"/>
      <c r="BP26" s="1012"/>
      <c r="BQ26" s="386">
        <f t="shared" si="5"/>
        <v>0.5</v>
      </c>
      <c r="BR26" s="386">
        <f t="shared" si="6"/>
        <v>2.4</v>
      </c>
      <c r="BS26" s="386">
        <f>0.2*AV26</f>
        <v>3</v>
      </c>
      <c r="BT26" s="384"/>
      <c r="BU26" s="384"/>
      <c r="BV26" s="1009"/>
      <c r="BW26" s="1009"/>
      <c r="BX26" s="1009"/>
      <c r="BY26" s="384"/>
      <c r="BZ26" s="384"/>
      <c r="CA26" s="384"/>
      <c r="CB26" s="384"/>
      <c r="CC26" s="385"/>
      <c r="CD26" s="1012"/>
      <c r="CE26" s="1015"/>
      <c r="CF26" s="1012"/>
      <c r="CG26" s="1018"/>
      <c r="CI26" s="257"/>
      <c r="CJ26" s="503">
        <f>SUM(BR26:BS26)</f>
        <v>5.4</v>
      </c>
      <c r="CK26" s="257"/>
      <c r="CL26" s="257" t="s">
        <v>129</v>
      </c>
    </row>
    <row r="27" spans="1:94" s="253" customFormat="1" ht="9.75" customHeight="1">
      <c r="A27" s="1003"/>
      <c r="B27" s="1006"/>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009"/>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012"/>
      <c r="BQ27" s="386">
        <f t="shared" si="5"/>
        <v>0.5</v>
      </c>
      <c r="BR27" s="386">
        <f t="shared" si="6"/>
        <v>2.4</v>
      </c>
      <c r="BS27" s="386">
        <f>0.2*AW27</f>
        <v>4.2</v>
      </c>
      <c r="BT27" s="384"/>
      <c r="BU27" s="384"/>
      <c r="BV27" s="1009"/>
      <c r="BW27" s="1009"/>
      <c r="BX27" s="1009"/>
      <c r="BY27" s="384"/>
      <c r="BZ27" s="384"/>
      <c r="CA27" s="384"/>
      <c r="CB27" s="384"/>
      <c r="CC27" s="385"/>
      <c r="CD27" s="1012"/>
      <c r="CE27" s="1015"/>
      <c r="CF27" s="1012"/>
      <c r="CG27" s="1018"/>
      <c r="CI27" s="257"/>
      <c r="CJ27" s="257"/>
      <c r="CK27" s="257"/>
      <c r="CL27" s="257"/>
      <c r="CN27" s="386">
        <f>SUM(BR27:BS27)</f>
        <v>6.6</v>
      </c>
      <c r="CP27" s="253" t="s">
        <v>354</v>
      </c>
    </row>
    <row r="28" spans="1:92" s="253" customFormat="1" ht="9.75" customHeight="1">
      <c r="A28" s="1003"/>
      <c r="B28" s="1006"/>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009"/>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012"/>
      <c r="BQ28" s="386"/>
      <c r="BR28" s="386"/>
      <c r="BS28" s="386"/>
      <c r="BT28" s="384">
        <f>2*AW28</f>
        <v>10</v>
      </c>
      <c r="BU28" s="384"/>
      <c r="BV28" s="1009"/>
      <c r="BW28" s="1009"/>
      <c r="BX28" s="1009"/>
      <c r="BY28" s="384"/>
      <c r="BZ28" s="384"/>
      <c r="CA28" s="384"/>
      <c r="CB28" s="384"/>
      <c r="CC28" s="385"/>
      <c r="CD28" s="1012"/>
      <c r="CE28" s="1015"/>
      <c r="CF28" s="1012"/>
      <c r="CG28" s="1018"/>
      <c r="CI28" s="257"/>
      <c r="CJ28" s="257"/>
      <c r="CK28" s="257"/>
      <c r="CL28" s="257"/>
      <c r="CN28" s="386">
        <f>SUM(BR28:BS28)</f>
        <v>0</v>
      </c>
    </row>
    <row r="29" spans="1:92" s="253" customFormat="1" ht="9.75" customHeight="1">
      <c r="A29" s="1003"/>
      <c r="B29" s="1006"/>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009"/>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012"/>
      <c r="BQ29" s="386"/>
      <c r="BR29" s="386"/>
      <c r="BS29" s="386"/>
      <c r="BT29" s="384"/>
      <c r="BU29" s="384">
        <f>2*AW29</f>
        <v>10</v>
      </c>
      <c r="BV29" s="1009"/>
      <c r="BW29" s="1009"/>
      <c r="BX29" s="1009"/>
      <c r="BY29" s="384"/>
      <c r="BZ29" s="384"/>
      <c r="CA29" s="384"/>
      <c r="CB29" s="384"/>
      <c r="CC29" s="385"/>
      <c r="CD29" s="1012"/>
      <c r="CE29" s="1015"/>
      <c r="CF29" s="1012"/>
      <c r="CG29" s="1018"/>
      <c r="CI29" s="257"/>
      <c r="CJ29" s="257"/>
      <c r="CK29" s="257"/>
      <c r="CL29" s="257"/>
      <c r="CN29" s="386">
        <f>SUM(BR29:BS29)</f>
        <v>0</v>
      </c>
    </row>
    <row r="30" spans="1:94" s="253" customFormat="1" ht="9.75" customHeight="1">
      <c r="A30" s="1003"/>
      <c r="B30" s="1006"/>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009"/>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012"/>
      <c r="BQ30" s="386">
        <f t="shared" si="5"/>
        <v>0.5</v>
      </c>
      <c r="BR30" s="386">
        <f t="shared" si="6"/>
        <v>2.4</v>
      </c>
      <c r="BS30" s="386">
        <f>0.2*AW30</f>
        <v>3</v>
      </c>
      <c r="BT30" s="384"/>
      <c r="BU30" s="384"/>
      <c r="BV30" s="1009"/>
      <c r="BW30" s="1009"/>
      <c r="BX30" s="1009"/>
      <c r="BY30" s="384"/>
      <c r="BZ30" s="384"/>
      <c r="CA30" s="384"/>
      <c r="CB30" s="384"/>
      <c r="CC30" s="385"/>
      <c r="CD30" s="1012"/>
      <c r="CE30" s="1015"/>
      <c r="CF30" s="1012"/>
      <c r="CG30" s="1018"/>
      <c r="CI30" s="257"/>
      <c r="CJ30" s="257"/>
      <c r="CK30" s="257"/>
      <c r="CL30" s="257"/>
      <c r="CN30" s="386">
        <f>SUM(BR30:BS30)</f>
        <v>5.4</v>
      </c>
      <c r="CP30" s="253" t="s">
        <v>354</v>
      </c>
    </row>
    <row r="31" spans="1:90" s="253" customFormat="1" ht="11.25">
      <c r="A31" s="1003"/>
      <c r="B31" s="1006"/>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009"/>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012"/>
      <c r="BQ31" s="386">
        <f t="shared" si="5"/>
        <v>0.5</v>
      </c>
      <c r="BR31" s="386">
        <f t="shared" si="6"/>
        <v>2.4</v>
      </c>
      <c r="BS31" s="386">
        <f>0.2*AW31</f>
        <v>3.2</v>
      </c>
      <c r="BT31" s="384"/>
      <c r="BU31" s="384"/>
      <c r="BV31" s="1009"/>
      <c r="BW31" s="1009"/>
      <c r="BX31" s="1009"/>
      <c r="BY31" s="384"/>
      <c r="BZ31" s="384"/>
      <c r="CA31" s="384"/>
      <c r="CB31" s="384"/>
      <c r="CC31" s="385"/>
      <c r="CD31" s="1012"/>
      <c r="CE31" s="1015"/>
      <c r="CF31" s="1012"/>
      <c r="CG31" s="1018"/>
      <c r="CI31" s="257"/>
      <c r="CJ31" s="257"/>
      <c r="CK31" s="257"/>
      <c r="CL31" s="257"/>
    </row>
    <row r="32" spans="1:90" s="253" customFormat="1" ht="18">
      <c r="A32" s="1003"/>
      <c r="B32" s="1006"/>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009"/>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012"/>
      <c r="BQ32" s="386">
        <f t="shared" si="5"/>
        <v>0.5</v>
      </c>
      <c r="BR32" s="386">
        <f t="shared" si="6"/>
        <v>2.4</v>
      </c>
      <c r="BS32" s="386">
        <f>0.2*AW32</f>
        <v>4.800000000000001</v>
      </c>
      <c r="BT32" s="384"/>
      <c r="BU32" s="384"/>
      <c r="BV32" s="1009"/>
      <c r="BW32" s="1009"/>
      <c r="BX32" s="1009"/>
      <c r="BY32" s="384"/>
      <c r="BZ32" s="384"/>
      <c r="CA32" s="384"/>
      <c r="CB32" s="384"/>
      <c r="CC32" s="385"/>
      <c r="CD32" s="1012"/>
      <c r="CE32" s="1015"/>
      <c r="CF32" s="1012"/>
      <c r="CG32" s="1018"/>
      <c r="CI32" s="257"/>
      <c r="CJ32" s="257"/>
      <c r="CK32" s="257"/>
      <c r="CL32" s="257"/>
    </row>
    <row r="33" spans="1:90" s="253" customFormat="1" ht="11.25">
      <c r="A33" s="1003"/>
      <c r="B33" s="1006"/>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009"/>
      <c r="AV33" s="384"/>
      <c r="AW33" s="384"/>
      <c r="AX33" s="384"/>
      <c r="AY33" s="384"/>
      <c r="AZ33" s="384"/>
      <c r="BA33" s="384"/>
      <c r="BB33" s="384"/>
      <c r="BC33" s="384"/>
      <c r="BD33" s="384"/>
      <c r="BE33" s="384"/>
      <c r="BF33" s="384"/>
      <c r="BG33" s="384"/>
      <c r="BH33" s="384"/>
      <c r="BI33" s="384"/>
      <c r="BJ33" s="384"/>
      <c r="BK33" s="386"/>
      <c r="BL33" s="386"/>
      <c r="BM33" s="386"/>
      <c r="BN33" s="384"/>
      <c r="BO33" s="385"/>
      <c r="BP33" s="1012"/>
      <c r="BQ33" s="386"/>
      <c r="BR33" s="386"/>
      <c r="BS33" s="386"/>
      <c r="BT33" s="384"/>
      <c r="BU33" s="384"/>
      <c r="BV33" s="1009"/>
      <c r="BW33" s="1009"/>
      <c r="BX33" s="1009"/>
      <c r="BY33" s="384"/>
      <c r="BZ33" s="384"/>
      <c r="CA33" s="384"/>
      <c r="CB33" s="384"/>
      <c r="CC33" s="385"/>
      <c r="CD33" s="1012"/>
      <c r="CE33" s="1015"/>
      <c r="CF33" s="1012"/>
      <c r="CG33" s="1018"/>
      <c r="CI33" s="257"/>
      <c r="CJ33" s="257"/>
      <c r="CK33" s="257"/>
      <c r="CL33" s="257"/>
    </row>
    <row r="34" spans="1:90" s="253" customFormat="1" ht="19.5" customHeight="1" thickBot="1">
      <c r="A34" s="1004"/>
      <c r="B34" s="1007"/>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010"/>
      <c r="AV34" s="391"/>
      <c r="AW34" s="391"/>
      <c r="AX34" s="504"/>
      <c r="AY34" s="504"/>
      <c r="AZ34" s="504"/>
      <c r="BA34" s="504"/>
      <c r="BB34" s="504"/>
      <c r="BC34" s="504"/>
      <c r="BD34" s="504"/>
      <c r="BE34" s="398"/>
      <c r="BF34" s="398"/>
      <c r="BG34" s="398"/>
      <c r="BH34" s="398"/>
      <c r="BI34" s="398"/>
      <c r="BJ34" s="398"/>
      <c r="BK34" s="400"/>
      <c r="BL34" s="400"/>
      <c r="BM34" s="398"/>
      <c r="BN34" s="398"/>
      <c r="BO34" s="399"/>
      <c r="BP34" s="1013"/>
      <c r="BQ34" s="505"/>
      <c r="BR34" s="505"/>
      <c r="BS34" s="400"/>
      <c r="BT34" s="398"/>
      <c r="BU34" s="398"/>
      <c r="BV34" s="1010"/>
      <c r="BW34" s="1010"/>
      <c r="BX34" s="1010"/>
      <c r="BY34" s="398"/>
      <c r="BZ34" s="398"/>
      <c r="CA34" s="398"/>
      <c r="CB34" s="398"/>
      <c r="CC34" s="399"/>
      <c r="CD34" s="1013"/>
      <c r="CE34" s="1016"/>
      <c r="CF34" s="1013"/>
      <c r="CG34" s="1019"/>
      <c r="CI34" s="257"/>
      <c r="CJ34" s="257"/>
      <c r="CK34" s="257"/>
      <c r="CL34" s="257"/>
    </row>
    <row r="35" spans="1:90" s="253" customFormat="1" ht="19.5" customHeight="1" thickBot="1">
      <c r="A35" s="1020"/>
      <c r="B35" s="1023"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025">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027">
        <f>20%*448</f>
        <v>89.60000000000001</v>
      </c>
      <c r="BO35" s="513"/>
      <c r="BP35" s="1030"/>
      <c r="BQ35" s="514">
        <f>1*0.5</f>
        <v>0.5</v>
      </c>
      <c r="BR35" s="514">
        <f>8*0.3</f>
        <v>2.4</v>
      </c>
      <c r="BS35" s="514">
        <f aca="true" t="shared" si="10" ref="BS35:BS40">0.2*AV35</f>
        <v>5.2</v>
      </c>
      <c r="BT35" s="507"/>
      <c r="BU35" s="507"/>
      <c r="BV35" s="1027"/>
      <c r="BW35" s="1027"/>
      <c r="BX35" s="1033" t="e">
        <f>SUM(BN35:BW49)</f>
        <v>#N/A</v>
      </c>
      <c r="BY35" s="507"/>
      <c r="BZ35" s="507"/>
      <c r="CA35" s="507"/>
      <c r="CB35" s="507"/>
      <c r="CC35" s="507"/>
      <c r="CD35" s="1033" t="e">
        <f>SUM(BJ35:BJ45)+BX35</f>
        <v>#N/A</v>
      </c>
      <c r="CE35" s="1036">
        <f>14*40</f>
        <v>560</v>
      </c>
      <c r="CF35" s="1033" t="e">
        <f>CD35-CE35</f>
        <v>#N/A</v>
      </c>
      <c r="CG35" s="1039"/>
      <c r="CI35" s="257"/>
      <c r="CJ35" s="257">
        <f>0.3*8+0.2*AW35+0.1*AW35</f>
        <v>9.600000000000001</v>
      </c>
      <c r="CK35" s="257"/>
      <c r="CL35" s="108" t="s">
        <v>359</v>
      </c>
    </row>
    <row r="36" spans="1:90" s="253" customFormat="1" ht="15" customHeight="1" thickBot="1">
      <c r="A36" s="1021"/>
      <c r="B36" s="1023"/>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026"/>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028"/>
      <c r="BO36" s="517"/>
      <c r="BP36" s="1031"/>
      <c r="BQ36" s="518">
        <f>1*1</f>
        <v>1</v>
      </c>
      <c r="BR36" s="518">
        <f>2*0.3</f>
        <v>0.6</v>
      </c>
      <c r="BS36" s="514">
        <f t="shared" si="10"/>
        <v>5.2</v>
      </c>
      <c r="BT36" s="512"/>
      <c r="BU36" s="512"/>
      <c r="BV36" s="1028"/>
      <c r="BW36" s="1028"/>
      <c r="BX36" s="1028"/>
      <c r="BY36" s="512"/>
      <c r="BZ36" s="512"/>
      <c r="CA36" s="512"/>
      <c r="CB36" s="512"/>
      <c r="CC36" s="512"/>
      <c r="CD36" s="1034"/>
      <c r="CE36" s="1037"/>
      <c r="CF36" s="1034"/>
      <c r="CG36" s="1040"/>
      <c r="CI36" s="257">
        <f>0.3*2+0.1*AW36</f>
        <v>3.0000000000000004</v>
      </c>
      <c r="CK36" s="257"/>
      <c r="CL36" s="108" t="s">
        <v>359</v>
      </c>
    </row>
    <row r="37" spans="1:90" s="253" customFormat="1" ht="21" customHeight="1" thickBot="1">
      <c r="A37" s="1021"/>
      <c r="B37" s="1023"/>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026"/>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028"/>
      <c r="BO37" s="517"/>
      <c r="BP37" s="1031"/>
      <c r="BQ37" s="518">
        <f>1*1</f>
        <v>1</v>
      </c>
      <c r="BR37" s="518">
        <f>2*0.3</f>
        <v>0.6</v>
      </c>
      <c r="BS37" s="518">
        <f t="shared" si="10"/>
        <v>11.4</v>
      </c>
      <c r="BT37" s="512"/>
      <c r="BU37" s="512"/>
      <c r="BV37" s="1028"/>
      <c r="BW37" s="1028"/>
      <c r="BX37" s="1028"/>
      <c r="BY37" s="512"/>
      <c r="BZ37" s="512"/>
      <c r="CA37" s="512"/>
      <c r="CB37" s="512"/>
      <c r="CC37" s="512"/>
      <c r="CD37" s="1034"/>
      <c r="CE37" s="1037"/>
      <c r="CF37" s="1034"/>
      <c r="CG37" s="1040"/>
      <c r="CI37" s="257">
        <f>0.3*2+0.1*AW37</f>
        <v>0.6</v>
      </c>
      <c r="CK37" s="257"/>
      <c r="CL37" s="108" t="s">
        <v>359</v>
      </c>
    </row>
    <row r="38" spans="1:105" s="522" customFormat="1" ht="20.25" customHeight="1" thickBot="1">
      <c r="A38" s="1021"/>
      <c r="B38" s="1023"/>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026"/>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028"/>
      <c r="BO38" s="517"/>
      <c r="BP38" s="1031"/>
      <c r="BQ38" s="518">
        <f>1*1</f>
        <v>1</v>
      </c>
      <c r="BR38" s="518">
        <f>2*0.3</f>
        <v>0.6</v>
      </c>
      <c r="BS38" s="518">
        <f t="shared" si="10"/>
        <v>5.2</v>
      </c>
      <c r="BT38" s="512"/>
      <c r="BU38" s="512"/>
      <c r="BV38" s="1028"/>
      <c r="BW38" s="1028"/>
      <c r="BX38" s="1028"/>
      <c r="BY38" s="512"/>
      <c r="BZ38" s="512"/>
      <c r="CA38" s="512"/>
      <c r="CB38" s="512"/>
      <c r="CC38" s="512"/>
      <c r="CD38" s="1034"/>
      <c r="CE38" s="1037"/>
      <c r="CF38" s="1034"/>
      <c r="CG38" s="1040"/>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021"/>
      <c r="B39" s="1023"/>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026"/>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028"/>
      <c r="BO39" s="517"/>
      <c r="BP39" s="1031"/>
      <c r="BQ39" s="518">
        <f>1*1</f>
        <v>1</v>
      </c>
      <c r="BR39" s="518">
        <f>2*0.3</f>
        <v>0.6</v>
      </c>
      <c r="BS39" s="518">
        <f t="shared" si="10"/>
        <v>3</v>
      </c>
      <c r="BT39" s="512"/>
      <c r="BU39" s="512"/>
      <c r="BV39" s="1028"/>
      <c r="BW39" s="1028"/>
      <c r="BX39" s="1028"/>
      <c r="BY39" s="512"/>
      <c r="BZ39" s="512"/>
      <c r="CA39" s="512"/>
      <c r="CB39" s="512"/>
      <c r="CC39" s="512"/>
      <c r="CD39" s="1034"/>
      <c r="CE39" s="1037"/>
      <c r="CF39" s="1034"/>
      <c r="CG39" s="1040"/>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021"/>
      <c r="B40" s="1023"/>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026"/>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028"/>
      <c r="BO40" s="517"/>
      <c r="BP40" s="1031"/>
      <c r="BQ40" s="518">
        <f>1*1</f>
        <v>1</v>
      </c>
      <c r="BR40" s="518">
        <f>2*0.3</f>
        <v>0.6</v>
      </c>
      <c r="BS40" s="518">
        <f t="shared" si="10"/>
        <v>3</v>
      </c>
      <c r="BT40" s="512"/>
      <c r="BU40" s="512"/>
      <c r="BV40" s="1028"/>
      <c r="BW40" s="1028"/>
      <c r="BX40" s="1028"/>
      <c r="BY40" s="512"/>
      <c r="BZ40" s="512"/>
      <c r="CA40" s="512"/>
      <c r="CB40" s="512"/>
      <c r="CC40" s="512"/>
      <c r="CD40" s="1034"/>
      <c r="CE40" s="1037"/>
      <c r="CF40" s="1034"/>
      <c r="CG40" s="1040"/>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021"/>
      <c r="B41" s="1023"/>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026"/>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028"/>
      <c r="BO41" s="517"/>
      <c r="BP41" s="1031"/>
      <c r="BQ41" s="512">
        <f>1*0.5</f>
        <v>0.5</v>
      </c>
      <c r="BR41" s="512">
        <f>8*0.3</f>
        <v>2.4</v>
      </c>
      <c r="BS41" s="512">
        <f>0.2*AW41</f>
        <v>3</v>
      </c>
      <c r="BT41" s="512"/>
      <c r="BU41" s="512"/>
      <c r="BV41" s="1028"/>
      <c r="BW41" s="1028"/>
      <c r="BX41" s="1028"/>
      <c r="BY41" s="512"/>
      <c r="BZ41" s="512"/>
      <c r="CA41" s="512"/>
      <c r="CB41" s="512"/>
      <c r="CC41" s="512"/>
      <c r="CD41" s="1034"/>
      <c r="CE41" s="1037"/>
      <c r="CF41" s="1034"/>
      <c r="CG41" s="1040"/>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021"/>
      <c r="B42" s="1023"/>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026"/>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028"/>
      <c r="BO42" s="517"/>
      <c r="BP42" s="1031"/>
      <c r="BQ42" s="518">
        <f>1*1</f>
        <v>1</v>
      </c>
      <c r="BR42" s="518">
        <f>2*0.3</f>
        <v>0.6</v>
      </c>
      <c r="BS42" s="518">
        <f>0.1*AW42</f>
        <v>3</v>
      </c>
      <c r="BT42" s="512"/>
      <c r="BU42" s="512"/>
      <c r="BV42" s="1028"/>
      <c r="BW42" s="1028"/>
      <c r="BX42" s="1028"/>
      <c r="BY42" s="512"/>
      <c r="BZ42" s="512"/>
      <c r="CA42" s="512"/>
      <c r="CB42" s="512"/>
      <c r="CC42" s="512"/>
      <c r="CD42" s="1034"/>
      <c r="CE42" s="1037"/>
      <c r="CF42" s="1034"/>
      <c r="CG42" s="1040"/>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021"/>
      <c r="B43" s="1023"/>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026"/>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028"/>
      <c r="BO43" s="517"/>
      <c r="BP43" s="1031"/>
      <c r="BQ43" s="518">
        <f>1*1</f>
        <v>1</v>
      </c>
      <c r="BR43" s="518">
        <f>2*0.3</f>
        <v>0.6</v>
      </c>
      <c r="BS43" s="518">
        <f>0.1*AW43</f>
        <v>3</v>
      </c>
      <c r="BT43" s="512"/>
      <c r="BU43" s="512"/>
      <c r="BV43" s="1028"/>
      <c r="BW43" s="1028"/>
      <c r="BX43" s="1028"/>
      <c r="BY43" s="512"/>
      <c r="BZ43" s="512"/>
      <c r="CA43" s="512"/>
      <c r="CB43" s="512"/>
      <c r="CC43" s="512"/>
      <c r="CD43" s="1034"/>
      <c r="CE43" s="1037"/>
      <c r="CF43" s="1034"/>
      <c r="CG43" s="1040"/>
      <c r="CI43" s="257"/>
      <c r="CK43" s="257"/>
      <c r="CL43" s="408"/>
      <c r="CM43" s="258"/>
      <c r="CN43" s="258">
        <f>SUM(BR43:BS43)</f>
        <v>3.6</v>
      </c>
      <c r="CP43" s="253" t="s">
        <v>364</v>
      </c>
    </row>
    <row r="44" spans="1:90" s="253" customFormat="1" ht="15.75" customHeight="1">
      <c r="A44" s="1021"/>
      <c r="B44" s="1023"/>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026"/>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028"/>
      <c r="BO44" s="517"/>
      <c r="BP44" s="1031"/>
      <c r="BQ44" s="518">
        <f>1*1</f>
        <v>1</v>
      </c>
      <c r="BR44" s="518">
        <f>2*0.3</f>
        <v>0.6</v>
      </c>
      <c r="BS44" s="518">
        <f>0.1*AW44</f>
        <v>1.6</v>
      </c>
      <c r="BT44" s="512"/>
      <c r="BU44" s="512"/>
      <c r="BV44" s="1028"/>
      <c r="BW44" s="1028"/>
      <c r="BX44" s="1028"/>
      <c r="BY44" s="512"/>
      <c r="BZ44" s="512"/>
      <c r="CA44" s="512"/>
      <c r="CB44" s="512"/>
      <c r="CC44" s="512"/>
      <c r="CD44" s="1034"/>
      <c r="CE44" s="1037"/>
      <c r="CF44" s="1034"/>
      <c r="CG44" s="1040"/>
      <c r="CI44" s="257"/>
      <c r="CK44" s="257"/>
      <c r="CL44" s="408"/>
    </row>
    <row r="45" spans="1:90" s="253" customFormat="1" ht="15.75" customHeight="1" thickBot="1">
      <c r="A45" s="1021"/>
      <c r="B45" s="1023"/>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027"/>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028"/>
      <c r="BO45" s="517"/>
      <c r="BP45" s="1031"/>
      <c r="BQ45" s="518">
        <f>1*1</f>
        <v>1</v>
      </c>
      <c r="BR45" s="518">
        <f>2*0.3</f>
        <v>0.6</v>
      </c>
      <c r="BS45" s="518">
        <f>0.1*AW45</f>
        <v>1.6</v>
      </c>
      <c r="BT45" s="512"/>
      <c r="BU45" s="512"/>
      <c r="BV45" s="1028"/>
      <c r="BW45" s="1028"/>
      <c r="BX45" s="1028"/>
      <c r="BY45" s="512"/>
      <c r="BZ45" s="512"/>
      <c r="CA45" s="512"/>
      <c r="CB45" s="512"/>
      <c r="CC45" s="512"/>
      <c r="CD45" s="1034"/>
      <c r="CE45" s="1037"/>
      <c r="CF45" s="1034"/>
      <c r="CG45" s="1040"/>
      <c r="CI45" s="257"/>
      <c r="CK45" s="257"/>
      <c r="CL45" s="408"/>
    </row>
    <row r="46" spans="1:90" s="253" customFormat="1" ht="15.75" customHeight="1" thickBot="1">
      <c r="A46" s="1021"/>
      <c r="B46" s="1023"/>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028"/>
      <c r="BO46" s="517"/>
      <c r="BP46" s="1031"/>
      <c r="BQ46" s="518"/>
      <c r="BR46" s="518" t="e">
        <f>SUM(CN17:CN19)+SUM(CJ71:CJ74)</f>
        <v>#N/A</v>
      </c>
      <c r="BS46" s="518"/>
      <c r="BT46" s="512"/>
      <c r="BU46" s="512"/>
      <c r="BV46" s="1028"/>
      <c r="BW46" s="1028"/>
      <c r="BX46" s="1028"/>
      <c r="BY46" s="512"/>
      <c r="BZ46" s="512"/>
      <c r="CA46" s="512"/>
      <c r="CB46" s="512"/>
      <c r="CC46" s="512"/>
      <c r="CD46" s="1034"/>
      <c r="CE46" s="1037"/>
      <c r="CF46" s="1034"/>
      <c r="CG46" s="1040"/>
      <c r="CI46" s="257"/>
      <c r="CJ46" s="257"/>
      <c r="CK46" s="257"/>
      <c r="CL46" s="257"/>
    </row>
    <row r="47" spans="1:90" s="253" customFormat="1" ht="15.75" customHeight="1" thickBot="1">
      <c r="A47" s="1021"/>
      <c r="B47" s="1023"/>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028"/>
      <c r="BO47" s="529">
        <f>448*15%</f>
        <v>67.2</v>
      </c>
      <c r="BP47" s="1031"/>
      <c r="BQ47" s="518"/>
      <c r="BR47" s="518"/>
      <c r="BS47" s="518"/>
      <c r="BT47" s="512"/>
      <c r="BU47" s="512"/>
      <c r="BV47" s="1028"/>
      <c r="BW47" s="1028"/>
      <c r="BX47" s="1028"/>
      <c r="BY47" s="512"/>
      <c r="BZ47" s="512"/>
      <c r="CA47" s="512"/>
      <c r="CB47" s="512"/>
      <c r="CC47" s="512"/>
      <c r="CD47" s="1034"/>
      <c r="CE47" s="1037"/>
      <c r="CF47" s="1034"/>
      <c r="CG47" s="1040"/>
      <c r="CI47" s="257"/>
      <c r="CJ47" s="257"/>
      <c r="CK47" s="257"/>
      <c r="CL47" s="257"/>
    </row>
    <row r="48" spans="1:94" s="253" customFormat="1" ht="15.75" customHeight="1" thickBot="1">
      <c r="A48" s="1021"/>
      <c r="B48" s="1023"/>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028"/>
      <c r="BO48" s="529">
        <f>448*15%</f>
        <v>67.2</v>
      </c>
      <c r="BP48" s="1031"/>
      <c r="BQ48" s="518"/>
      <c r="BR48" s="518"/>
      <c r="BS48" s="518"/>
      <c r="BT48" s="512"/>
      <c r="BU48" s="512"/>
      <c r="BV48" s="1028"/>
      <c r="BW48" s="1028"/>
      <c r="BX48" s="1028"/>
      <c r="BY48" s="512"/>
      <c r="BZ48" s="512"/>
      <c r="CA48" s="512"/>
      <c r="CB48" s="512"/>
      <c r="CC48" s="512"/>
      <c r="CD48" s="1034"/>
      <c r="CE48" s="1037"/>
      <c r="CF48" s="1034"/>
      <c r="CG48" s="1040"/>
      <c r="CI48" s="257"/>
      <c r="CJ48" s="257"/>
      <c r="CK48" s="257"/>
      <c r="CL48" s="257"/>
      <c r="CP48" s="257"/>
    </row>
    <row r="49" spans="1:90" s="253" customFormat="1" ht="2.25" customHeight="1" thickBot="1">
      <c r="A49" s="1022"/>
      <c r="B49" s="1024"/>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029"/>
      <c r="BO49" s="541"/>
      <c r="BP49" s="1032"/>
      <c r="BQ49" s="518"/>
      <c r="BR49" s="518"/>
      <c r="BS49" s="540"/>
      <c r="BT49" s="538"/>
      <c r="BU49" s="538"/>
      <c r="BV49" s="1029"/>
      <c r="BW49" s="1029"/>
      <c r="BX49" s="1029"/>
      <c r="BY49" s="538"/>
      <c r="BZ49" s="538"/>
      <c r="CA49" s="538"/>
      <c r="CB49" s="538"/>
      <c r="CC49" s="538"/>
      <c r="CD49" s="1035"/>
      <c r="CE49" s="1038"/>
      <c r="CF49" s="1035"/>
      <c r="CG49" s="1041"/>
      <c r="CI49" s="257"/>
      <c r="CJ49" s="257"/>
      <c r="CK49" s="257"/>
      <c r="CL49" s="257"/>
    </row>
    <row r="50" spans="1:94" s="259" customFormat="1" ht="13.5" thickBot="1">
      <c r="A50" s="1042">
        <v>4</v>
      </c>
      <c r="B50" s="1045"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045">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048"/>
      <c r="BQ50" s="422">
        <f>1*1</f>
        <v>1</v>
      </c>
      <c r="BR50" s="422">
        <f>2*0.3</f>
        <v>0.6</v>
      </c>
      <c r="BS50" s="422">
        <f>0.1*AW50</f>
        <v>3.5</v>
      </c>
      <c r="BT50" s="417"/>
      <c r="BU50" s="417"/>
      <c r="BV50" s="1045"/>
      <c r="BW50" s="1045"/>
      <c r="BX50" s="1048">
        <f>SUM(BN50:BW57)</f>
        <v>73</v>
      </c>
      <c r="BY50" s="417"/>
      <c r="BZ50" s="417"/>
      <c r="CA50" s="417"/>
      <c r="CB50" s="417"/>
      <c r="CC50" s="417"/>
      <c r="CD50" s="1051">
        <f>SUM(BI50:BI53)+BX50</f>
        <v>477.1</v>
      </c>
      <c r="CE50" s="1054">
        <f>14*40/2</f>
        <v>280</v>
      </c>
      <c r="CF50" s="1048">
        <f>CD50-CE50</f>
        <v>197.10000000000002</v>
      </c>
      <c r="CG50" s="1057"/>
      <c r="CI50" s="254"/>
      <c r="CJ50" s="257"/>
      <c r="CK50" s="257"/>
      <c r="CL50" s="257"/>
      <c r="CM50" s="386">
        <f>SUM(BR50:BS50)</f>
        <v>4.1</v>
      </c>
      <c r="CN50" s="253"/>
      <c r="CP50" s="259" t="s">
        <v>369</v>
      </c>
    </row>
    <row r="51" spans="1:94" s="259" customFormat="1" ht="13.5" thickBot="1">
      <c r="A51" s="1043"/>
      <c r="B51" s="1046"/>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046"/>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049"/>
      <c r="BQ51" s="428">
        <f>1*1</f>
        <v>1</v>
      </c>
      <c r="BR51" s="428">
        <f>8*0.3</f>
        <v>2.4</v>
      </c>
      <c r="BS51" s="428">
        <f>0.2*AW51</f>
        <v>7</v>
      </c>
      <c r="BT51" s="424"/>
      <c r="BU51" s="424"/>
      <c r="BV51" s="1046"/>
      <c r="BW51" s="1046"/>
      <c r="BX51" s="1049"/>
      <c r="BY51" s="424"/>
      <c r="BZ51" s="424"/>
      <c r="CA51" s="424"/>
      <c r="CB51" s="424"/>
      <c r="CC51" s="424"/>
      <c r="CD51" s="1052"/>
      <c r="CE51" s="1055"/>
      <c r="CF51" s="1049"/>
      <c r="CG51" s="1058"/>
      <c r="CI51" s="254"/>
      <c r="CJ51" s="257"/>
      <c r="CK51" s="257"/>
      <c r="CL51" s="257"/>
      <c r="CM51" s="386">
        <f>SUM(BR51:BS51)</f>
        <v>9.4</v>
      </c>
      <c r="CN51" s="386"/>
      <c r="CP51" s="259" t="s">
        <v>369</v>
      </c>
    </row>
    <row r="52" spans="1:94" s="259" customFormat="1" ht="13.5" thickBot="1">
      <c r="A52" s="1043"/>
      <c r="B52" s="1046"/>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046"/>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049"/>
      <c r="BQ52" s="428">
        <f>1*1</f>
        <v>1</v>
      </c>
      <c r="BR52" s="428">
        <f>2*0.3</f>
        <v>0.6</v>
      </c>
      <c r="BS52" s="428">
        <f>0.1*AW52</f>
        <v>3.5</v>
      </c>
      <c r="BT52" s="424"/>
      <c r="BU52" s="424"/>
      <c r="BV52" s="1046"/>
      <c r="BW52" s="1046"/>
      <c r="BX52" s="1049"/>
      <c r="BY52" s="424"/>
      <c r="BZ52" s="424"/>
      <c r="CA52" s="424"/>
      <c r="CB52" s="424"/>
      <c r="CC52" s="424"/>
      <c r="CD52" s="1052"/>
      <c r="CE52" s="1055"/>
      <c r="CF52" s="1049"/>
      <c r="CG52" s="1058"/>
      <c r="CI52" s="254"/>
      <c r="CJ52" s="257"/>
      <c r="CK52" s="257"/>
      <c r="CL52" s="257"/>
      <c r="CM52" s="386">
        <f>SUM(BR52:BS52)</f>
        <v>4.1</v>
      </c>
      <c r="CN52" s="386"/>
      <c r="CP52" s="259" t="s">
        <v>369</v>
      </c>
    </row>
    <row r="53" spans="1:94" s="259" customFormat="1" ht="13.5" thickBot="1">
      <c r="A53" s="1043"/>
      <c r="B53" s="1046"/>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046"/>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049"/>
      <c r="BQ53" s="542">
        <f>1*1</f>
        <v>1</v>
      </c>
      <c r="BR53" s="542">
        <f>8*0.3</f>
        <v>2.4</v>
      </c>
      <c r="BS53" s="543">
        <f>0.2*AW53</f>
        <v>7</v>
      </c>
      <c r="BT53" s="424"/>
      <c r="BU53" s="424"/>
      <c r="BV53" s="1046"/>
      <c r="BW53" s="1046"/>
      <c r="BX53" s="1049"/>
      <c r="BY53" s="424"/>
      <c r="BZ53" s="424"/>
      <c r="CA53" s="424"/>
      <c r="CB53" s="424"/>
      <c r="CC53" s="424"/>
      <c r="CD53" s="1052"/>
      <c r="CE53" s="1055"/>
      <c r="CF53" s="1049"/>
      <c r="CG53" s="1058"/>
      <c r="CI53" s="254"/>
      <c r="CJ53" s="257"/>
      <c r="CK53" s="257"/>
      <c r="CL53" s="257"/>
      <c r="CM53" s="386">
        <f>SUM(BR53:BS53)</f>
        <v>9.4</v>
      </c>
      <c r="CN53" s="386"/>
      <c r="CP53" s="259" t="s">
        <v>369</v>
      </c>
    </row>
    <row r="54" spans="1:92" s="259" customFormat="1" ht="18.75" thickBot="1">
      <c r="A54" s="1043"/>
      <c r="B54" s="1046"/>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046"/>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049"/>
      <c r="BQ54" s="428"/>
      <c r="BR54" s="428"/>
      <c r="BS54" s="428"/>
      <c r="BT54" s="424"/>
      <c r="BU54" s="424"/>
      <c r="BV54" s="1046"/>
      <c r="BW54" s="1046"/>
      <c r="BX54" s="1049"/>
      <c r="BY54" s="424"/>
      <c r="BZ54" s="424"/>
      <c r="CA54" s="424"/>
      <c r="CB54" s="424"/>
      <c r="CC54" s="424"/>
      <c r="CD54" s="1052"/>
      <c r="CE54" s="1055"/>
      <c r="CF54" s="1049"/>
      <c r="CG54" s="1058"/>
      <c r="CI54" s="254"/>
      <c r="CJ54" s="257"/>
      <c r="CK54" s="257"/>
      <c r="CL54" s="257"/>
      <c r="CN54" s="253"/>
    </row>
    <row r="55" spans="1:92" s="259" customFormat="1" ht="12.75">
      <c r="A55" s="1043"/>
      <c r="B55" s="1046"/>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046"/>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049"/>
      <c r="BQ55" s="428"/>
      <c r="BR55" s="428"/>
      <c r="BS55" s="542"/>
      <c r="BT55" s="424"/>
      <c r="BU55" s="424"/>
      <c r="BV55" s="1046"/>
      <c r="BW55" s="1046"/>
      <c r="BX55" s="1049"/>
      <c r="BY55" s="424"/>
      <c r="BZ55" s="424"/>
      <c r="CA55" s="424"/>
      <c r="CB55" s="424"/>
      <c r="CC55" s="424"/>
      <c r="CD55" s="1052"/>
      <c r="CE55" s="1055"/>
      <c r="CF55" s="1049"/>
      <c r="CG55" s="1058"/>
      <c r="CI55" s="254"/>
      <c r="CJ55" s="257"/>
      <c r="CK55" s="257"/>
      <c r="CL55" s="257"/>
      <c r="CN55" s="253"/>
    </row>
    <row r="56" spans="1:92" s="259" customFormat="1" ht="15.75" customHeight="1" thickBot="1">
      <c r="A56" s="1043"/>
      <c r="B56" s="1046"/>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046"/>
      <c r="AV56" s="424"/>
      <c r="AW56" s="424"/>
      <c r="AX56" s="424"/>
      <c r="AY56" s="424"/>
      <c r="AZ56" s="437"/>
      <c r="BA56" s="437"/>
      <c r="BB56" s="437"/>
      <c r="BC56" s="437"/>
      <c r="BD56" s="433"/>
      <c r="BE56" s="438"/>
      <c r="BF56" s="438"/>
      <c r="BG56" s="438"/>
      <c r="BH56" s="438"/>
      <c r="BI56" s="438"/>
      <c r="BJ56" s="438"/>
      <c r="BK56" s="437"/>
      <c r="BL56" s="437"/>
      <c r="BM56" s="428"/>
      <c r="BN56" s="424"/>
      <c r="BO56" s="424"/>
      <c r="BP56" s="1049"/>
      <c r="BQ56" s="428"/>
      <c r="BR56" s="428"/>
      <c r="BS56" s="428"/>
      <c r="BT56" s="432"/>
      <c r="BU56" s="432"/>
      <c r="BV56" s="1046"/>
      <c r="BW56" s="1046"/>
      <c r="BX56" s="1049"/>
      <c r="BY56" s="432"/>
      <c r="BZ56" s="432"/>
      <c r="CA56" s="432"/>
      <c r="CB56" s="432"/>
      <c r="CC56" s="424"/>
      <c r="CD56" s="1052"/>
      <c r="CE56" s="1055"/>
      <c r="CF56" s="1049"/>
      <c r="CG56" s="1059"/>
      <c r="CH56" s="253"/>
      <c r="CI56" s="257"/>
      <c r="CJ56" s="257"/>
      <c r="CK56" s="257"/>
      <c r="CL56" s="257"/>
      <c r="CN56" s="253"/>
    </row>
    <row r="57" spans="1:92" s="259" customFormat="1" ht="3.75" customHeight="1" hidden="1">
      <c r="A57" s="1044"/>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047"/>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047"/>
      <c r="BW57" s="1047"/>
      <c r="BX57" s="1050"/>
      <c r="BY57" s="440"/>
      <c r="BZ57" s="440"/>
      <c r="CA57" s="440"/>
      <c r="CB57" s="440"/>
      <c r="CC57" s="437"/>
      <c r="CD57" s="1053"/>
      <c r="CE57" s="1056"/>
      <c r="CF57" s="1050"/>
      <c r="CG57" s="1060"/>
      <c r="CH57" s="253"/>
      <c r="CI57" s="257"/>
      <c r="CJ57" s="257" t="e">
        <f>0.3*4+0.2*AW57+0.1*AW57</f>
        <v>#N/A</v>
      </c>
      <c r="CK57" s="257"/>
      <c r="CL57" s="257"/>
      <c r="CN57" s="253"/>
    </row>
    <row r="58" spans="1:92" s="259" customFormat="1" ht="13.5" customHeight="1" thickBot="1">
      <c r="A58" s="974">
        <v>5</v>
      </c>
      <c r="B58" s="1061"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982">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982">
        <f>448*30%/2+448*30%/2</f>
        <v>134.4</v>
      </c>
      <c r="BO58" s="447"/>
      <c r="BP58" s="1063"/>
      <c r="BQ58" s="354">
        <f>1*0.5</f>
        <v>0.5</v>
      </c>
      <c r="BR58" s="354">
        <f>8*0.3</f>
        <v>2.4</v>
      </c>
      <c r="BS58" s="354">
        <f>0.2*AW58</f>
        <v>6</v>
      </c>
      <c r="BT58" s="352"/>
      <c r="BU58" s="352"/>
      <c r="BV58" s="982"/>
      <c r="BW58" s="982"/>
      <c r="BX58" s="986">
        <f>SUM(BN58:BW61)</f>
        <v>159.10000000000002</v>
      </c>
      <c r="BY58" s="352"/>
      <c r="BZ58" s="352"/>
      <c r="CA58" s="352"/>
      <c r="CB58" s="352"/>
      <c r="CC58" s="352"/>
      <c r="CD58" s="990">
        <f>SUM(BJ58:BJ60)+BX58+CB59</f>
        <v>837.7</v>
      </c>
      <c r="CE58" s="994">
        <f>14*40</f>
        <v>560</v>
      </c>
      <c r="CF58" s="986">
        <f>CD58-CE58</f>
        <v>277.70000000000005</v>
      </c>
      <c r="CG58" s="998"/>
      <c r="CH58" s="253"/>
      <c r="CI58" s="257"/>
      <c r="CJ58" s="254">
        <f>SUM(BR58:BS58)</f>
        <v>8.4</v>
      </c>
      <c r="CK58" s="257"/>
      <c r="CL58" s="257" t="s">
        <v>71</v>
      </c>
      <c r="CN58" s="253"/>
    </row>
    <row r="59" spans="1:92" s="259" customFormat="1" ht="18" customHeight="1">
      <c r="A59" s="975"/>
      <c r="B59" s="1062"/>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983"/>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983"/>
      <c r="BO59" s="452"/>
      <c r="BP59" s="1064"/>
      <c r="BQ59" s="360">
        <f>1*0.5</f>
        <v>0.5</v>
      </c>
      <c r="BR59" s="360">
        <f>8*0.3</f>
        <v>2.4</v>
      </c>
      <c r="BS59" s="360">
        <f>0.2*AW59</f>
        <v>4</v>
      </c>
      <c r="BT59" s="358"/>
      <c r="BU59" s="358"/>
      <c r="BV59" s="983"/>
      <c r="BW59" s="983"/>
      <c r="BX59" s="987"/>
      <c r="BY59" s="358"/>
      <c r="BZ59" s="358"/>
      <c r="CA59" s="358"/>
      <c r="CB59" s="358">
        <v>448</v>
      </c>
      <c r="CC59" s="358"/>
      <c r="CD59" s="991"/>
      <c r="CE59" s="995"/>
      <c r="CF59" s="987"/>
      <c r="CG59" s="999"/>
      <c r="CH59" s="253"/>
      <c r="CI59" s="257"/>
      <c r="CJ59" s="254">
        <f>SUM(BR59:BS59)</f>
        <v>6.4</v>
      </c>
      <c r="CK59" s="257"/>
      <c r="CL59" s="257" t="s">
        <v>71</v>
      </c>
      <c r="CN59" s="253"/>
    </row>
    <row r="60" spans="1:94" s="259" customFormat="1" ht="18" customHeight="1">
      <c r="A60" s="976"/>
      <c r="B60" s="1062"/>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984"/>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984"/>
      <c r="BO60" s="453"/>
      <c r="BP60" s="1064"/>
      <c r="BQ60" s="360">
        <f>1*0.5</f>
        <v>0.5</v>
      </c>
      <c r="BR60" s="360">
        <f>8*0.3</f>
        <v>2.4</v>
      </c>
      <c r="BS60" s="360">
        <f>0.2*AW60</f>
        <v>6</v>
      </c>
      <c r="BT60" s="364"/>
      <c r="BU60" s="364"/>
      <c r="BV60" s="984"/>
      <c r="BW60" s="984"/>
      <c r="BX60" s="988"/>
      <c r="BY60" s="364"/>
      <c r="BZ60" s="364"/>
      <c r="CA60" s="364"/>
      <c r="CB60" s="364"/>
      <c r="CC60" s="364"/>
      <c r="CD60" s="992"/>
      <c r="CE60" s="996"/>
      <c r="CF60" s="988"/>
      <c r="CG60" s="1000"/>
      <c r="CH60" s="253"/>
      <c r="CI60" s="257"/>
      <c r="CJ60" s="256"/>
      <c r="CK60" s="257"/>
      <c r="CL60" s="257"/>
      <c r="CN60" s="386">
        <f>SUM(BR60:BS60)</f>
        <v>8.4</v>
      </c>
      <c r="CP60" s="259" t="s">
        <v>369</v>
      </c>
    </row>
    <row r="61" spans="1:94" s="259" customFormat="1" ht="15.75" customHeight="1" thickBot="1">
      <c r="A61" s="976"/>
      <c r="B61" s="1062"/>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984"/>
      <c r="AV61" s="549"/>
      <c r="AW61" s="549"/>
      <c r="AX61" s="372"/>
      <c r="AY61" s="372"/>
      <c r="AZ61" s="454"/>
      <c r="BA61" s="454"/>
      <c r="BB61" s="454"/>
      <c r="BC61" s="454"/>
      <c r="BD61" s="454"/>
      <c r="BE61" s="372"/>
      <c r="BF61" s="372"/>
      <c r="BG61" s="372"/>
      <c r="BH61" s="372"/>
      <c r="BI61" s="372"/>
      <c r="BJ61" s="372"/>
      <c r="BK61" s="374"/>
      <c r="BL61" s="374"/>
      <c r="BM61" s="372"/>
      <c r="BN61" s="985"/>
      <c r="BO61" s="455"/>
      <c r="BP61" s="1065"/>
      <c r="BQ61" s="374"/>
      <c r="BR61" s="374"/>
      <c r="BS61" s="374"/>
      <c r="BT61" s="372"/>
      <c r="BU61" s="372"/>
      <c r="BV61" s="985"/>
      <c r="BW61" s="985"/>
      <c r="BX61" s="989"/>
      <c r="BY61" s="372"/>
      <c r="BZ61" s="372"/>
      <c r="CA61" s="372"/>
      <c r="CB61" s="372"/>
      <c r="CC61" s="372"/>
      <c r="CD61" s="993"/>
      <c r="CE61" s="997"/>
      <c r="CF61" s="989"/>
      <c r="CG61" s="1001"/>
      <c r="CH61" s="253"/>
      <c r="CI61" s="257"/>
      <c r="CJ61" s="257"/>
      <c r="CK61" s="257"/>
      <c r="CL61" s="257"/>
      <c r="CN61" s="253"/>
      <c r="CP61" s="257"/>
    </row>
    <row r="62" spans="1:92" s="259" customFormat="1" ht="18" customHeight="1">
      <c r="A62" s="1066">
        <v>6</v>
      </c>
      <c r="B62" s="1067"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1069">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072"/>
      <c r="BQ62" s="458">
        <f aca="true" t="shared" si="13" ref="BQ62:BQ67">1*0.5</f>
        <v>0.5</v>
      </c>
      <c r="BR62" s="458">
        <f aca="true" t="shared" si="14" ref="BR62:BR67">8*0.3</f>
        <v>2.4</v>
      </c>
      <c r="BS62" s="458">
        <f aca="true" t="shared" si="15" ref="BS62:BS67">0.2*AW62</f>
        <v>6</v>
      </c>
      <c r="BT62" s="458"/>
      <c r="BU62" s="458"/>
      <c r="BV62" s="1069"/>
      <c r="BW62" s="1069"/>
      <c r="BX62" s="1069" t="e">
        <f>SUM(BN62:BW70)</f>
        <v>#REF!</v>
      </c>
      <c r="BY62" s="458"/>
      <c r="BZ62" s="458"/>
      <c r="CA62" s="458"/>
      <c r="CB62" s="458"/>
      <c r="CC62" s="458"/>
      <c r="CD62" s="1075" t="e">
        <f>SUM(BJ62:BJ67)+BX62</f>
        <v>#REF!</v>
      </c>
      <c r="CE62" s="1078">
        <f>14*40</f>
        <v>560</v>
      </c>
      <c r="CF62" s="1075" t="e">
        <f>CD62-CE62</f>
        <v>#REF!</v>
      </c>
      <c r="CG62" s="1083"/>
      <c r="CH62" s="253"/>
      <c r="CI62" s="257"/>
      <c r="CJ62" s="257">
        <f>0.3*8+0.2*AW62+0.1*AW62</f>
        <v>11.4</v>
      </c>
      <c r="CK62" s="257"/>
      <c r="CL62" s="257" t="s">
        <v>359</v>
      </c>
      <c r="CN62" s="253"/>
    </row>
    <row r="63" spans="1:92" s="259" customFormat="1" ht="18">
      <c r="A63" s="1021"/>
      <c r="B63" s="1068"/>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1070"/>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073"/>
      <c r="BQ63" s="402">
        <f t="shared" si="13"/>
        <v>0.5</v>
      </c>
      <c r="BR63" s="402">
        <f t="shared" si="14"/>
        <v>2.4</v>
      </c>
      <c r="BS63" s="402">
        <f t="shared" si="15"/>
        <v>7</v>
      </c>
      <c r="BT63" s="402"/>
      <c r="BU63" s="402"/>
      <c r="BV63" s="1070"/>
      <c r="BW63" s="1070"/>
      <c r="BX63" s="1070"/>
      <c r="BY63" s="402"/>
      <c r="BZ63" s="402"/>
      <c r="CA63" s="402"/>
      <c r="CB63" s="402"/>
      <c r="CC63" s="402"/>
      <c r="CD63" s="1076"/>
      <c r="CE63" s="1079"/>
      <c r="CF63" s="1081"/>
      <c r="CG63" s="1084"/>
      <c r="CI63" s="257"/>
      <c r="CJ63" s="257">
        <f>0.3*8+0.2*AW63+0.1*AW63</f>
        <v>12.9</v>
      </c>
      <c r="CK63" s="257"/>
      <c r="CL63" s="257" t="s">
        <v>359</v>
      </c>
      <c r="CN63" s="253"/>
    </row>
    <row r="64" spans="1:94" s="264" customFormat="1" ht="18" customHeight="1">
      <c r="A64" s="1021"/>
      <c r="B64" s="1068"/>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1070"/>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073"/>
      <c r="BQ64" s="402">
        <f t="shared" si="13"/>
        <v>0.5</v>
      </c>
      <c r="BR64" s="402">
        <f t="shared" si="14"/>
        <v>2.4</v>
      </c>
      <c r="BS64" s="402">
        <f t="shared" si="15"/>
        <v>2</v>
      </c>
      <c r="BT64" s="463"/>
      <c r="BU64" s="463"/>
      <c r="BV64" s="1070"/>
      <c r="BW64" s="1070"/>
      <c r="BX64" s="1070"/>
      <c r="BY64" s="464"/>
      <c r="BZ64" s="464"/>
      <c r="CA64" s="464"/>
      <c r="CB64" s="464"/>
      <c r="CC64" s="465"/>
      <c r="CD64" s="1076"/>
      <c r="CE64" s="1079"/>
      <c r="CF64" s="1081"/>
      <c r="CG64" s="1084"/>
      <c r="CI64" s="257"/>
      <c r="CJ64" s="257">
        <f>0.3*8+0.2*AW64+0.1*AW64</f>
        <v>5.4</v>
      </c>
      <c r="CK64" s="257"/>
      <c r="CL64" s="257" t="s">
        <v>359</v>
      </c>
      <c r="CN64" s="253"/>
      <c r="CP64" s="257"/>
    </row>
    <row r="65" spans="1:94" s="264" customFormat="1" ht="18" customHeight="1">
      <c r="A65" s="1021"/>
      <c r="B65" s="1068"/>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1070"/>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073"/>
      <c r="BQ65" s="402">
        <f t="shared" si="13"/>
        <v>0.5</v>
      </c>
      <c r="BR65" s="402">
        <f t="shared" si="14"/>
        <v>2.4</v>
      </c>
      <c r="BS65" s="402">
        <f t="shared" si="15"/>
        <v>6</v>
      </c>
      <c r="BT65" s="463"/>
      <c r="BU65" s="463"/>
      <c r="BV65" s="1070"/>
      <c r="BW65" s="1070"/>
      <c r="BX65" s="1070"/>
      <c r="BY65" s="464"/>
      <c r="BZ65" s="464"/>
      <c r="CA65" s="464"/>
      <c r="CB65" s="464"/>
      <c r="CC65" s="465"/>
      <c r="CD65" s="1076"/>
      <c r="CE65" s="1079"/>
      <c r="CF65" s="1081"/>
      <c r="CG65" s="1084"/>
      <c r="CI65" s="257"/>
      <c r="CJ65" s="257">
        <f>0.3*8+0.2*AW65+0.1*AW65</f>
        <v>11.4</v>
      </c>
      <c r="CK65" s="257"/>
      <c r="CL65" s="257" t="s">
        <v>359</v>
      </c>
      <c r="CN65" s="253"/>
      <c r="CP65" s="257"/>
    </row>
    <row r="66" spans="1:94" s="264" customFormat="1" ht="18" customHeight="1">
      <c r="A66" s="1021"/>
      <c r="B66" s="1068"/>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1070"/>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073"/>
      <c r="BQ66" s="402">
        <f t="shared" si="13"/>
        <v>0.5</v>
      </c>
      <c r="BR66" s="402">
        <f t="shared" si="14"/>
        <v>2.4</v>
      </c>
      <c r="BS66" s="402">
        <f t="shared" si="15"/>
        <v>6</v>
      </c>
      <c r="BT66" s="463"/>
      <c r="BU66" s="463"/>
      <c r="BV66" s="1070"/>
      <c r="BW66" s="1070"/>
      <c r="BX66" s="1070"/>
      <c r="BY66" s="464"/>
      <c r="BZ66" s="464"/>
      <c r="CA66" s="464"/>
      <c r="CB66" s="464"/>
      <c r="CC66" s="465"/>
      <c r="CD66" s="1076"/>
      <c r="CE66" s="1079"/>
      <c r="CF66" s="1081"/>
      <c r="CG66" s="1084"/>
      <c r="CI66" s="257"/>
      <c r="CJ66" s="257"/>
      <c r="CK66" s="257"/>
      <c r="CL66" s="257"/>
      <c r="CN66" s="386">
        <f>SUM(BR66:BS66)</f>
        <v>8.4</v>
      </c>
      <c r="CP66" s="257" t="s">
        <v>417</v>
      </c>
    </row>
    <row r="67" spans="1:94" s="264" customFormat="1" ht="18" customHeight="1">
      <c r="A67" s="1021"/>
      <c r="B67" s="1068"/>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1070"/>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073"/>
      <c r="BQ67" s="402">
        <f t="shared" si="13"/>
        <v>0.5</v>
      </c>
      <c r="BR67" s="402">
        <f t="shared" si="14"/>
        <v>2.4</v>
      </c>
      <c r="BS67" s="402">
        <f t="shared" si="15"/>
        <v>3</v>
      </c>
      <c r="BT67" s="463"/>
      <c r="BU67" s="463"/>
      <c r="BV67" s="1070"/>
      <c r="BW67" s="1070"/>
      <c r="BX67" s="1070"/>
      <c r="BY67" s="464"/>
      <c r="BZ67" s="464"/>
      <c r="CA67" s="464"/>
      <c r="CB67" s="464"/>
      <c r="CC67" s="465"/>
      <c r="CD67" s="1076"/>
      <c r="CE67" s="1079"/>
      <c r="CF67" s="1081"/>
      <c r="CG67" s="1084"/>
      <c r="CI67" s="257"/>
      <c r="CJ67" s="257"/>
      <c r="CK67" s="257"/>
      <c r="CL67" s="257"/>
      <c r="CN67" s="386">
        <f>SUM(BR67:BS67)</f>
        <v>5.4</v>
      </c>
      <c r="CP67" s="257" t="s">
        <v>417</v>
      </c>
    </row>
    <row r="68" spans="1:94" s="264" customFormat="1" ht="18" customHeight="1">
      <c r="A68" s="1021"/>
      <c r="B68" s="1068"/>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1070"/>
      <c r="AV68" s="463"/>
      <c r="AW68" s="463"/>
      <c r="AX68" s="402"/>
      <c r="AY68" s="402"/>
      <c r="AZ68" s="463"/>
      <c r="BA68" s="463"/>
      <c r="BB68" s="463"/>
      <c r="BC68" s="463"/>
      <c r="BD68" s="402"/>
      <c r="BE68" s="402"/>
      <c r="BF68" s="402"/>
      <c r="BG68" s="402"/>
      <c r="BH68" s="402"/>
      <c r="BI68" s="402"/>
      <c r="BJ68" s="402"/>
      <c r="BK68" s="403"/>
      <c r="BL68" s="403"/>
      <c r="BM68" s="409"/>
      <c r="BN68" s="409"/>
      <c r="BO68" s="409"/>
      <c r="BP68" s="1073"/>
      <c r="BQ68" s="403"/>
      <c r="BR68" s="403" t="e">
        <f>SUM(CI9:CJ13)+SUM(CN41:CN43)+SUM(CM50:CM53)+SUM(CJ58:CJ59)+CN60+SUM(CJ82:CJ84)+SUM(CN85:CN89)</f>
        <v>#REF!</v>
      </c>
      <c r="BS68" s="403"/>
      <c r="BT68" s="463"/>
      <c r="BU68" s="463"/>
      <c r="BV68" s="1070"/>
      <c r="BW68" s="1070"/>
      <c r="BX68" s="1070"/>
      <c r="BY68" s="464"/>
      <c r="BZ68" s="464"/>
      <c r="CA68" s="464"/>
      <c r="CB68" s="464"/>
      <c r="CC68" s="465"/>
      <c r="CD68" s="1076"/>
      <c r="CE68" s="1079"/>
      <c r="CF68" s="1081"/>
      <c r="CG68" s="1084"/>
      <c r="CI68" s="257"/>
      <c r="CJ68" s="257"/>
      <c r="CK68" s="257"/>
      <c r="CL68" s="257"/>
      <c r="CN68" s="253"/>
      <c r="CP68" s="257"/>
    </row>
    <row r="69" spans="1:94" s="264" customFormat="1" ht="18" customHeight="1" thickBot="1">
      <c r="A69" s="1021"/>
      <c r="B69" s="1068"/>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1070"/>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074"/>
      <c r="BQ69" s="415"/>
      <c r="BR69" s="415"/>
      <c r="BS69" s="415"/>
      <c r="BT69" s="470"/>
      <c r="BU69" s="470"/>
      <c r="BV69" s="1070"/>
      <c r="BW69" s="1070"/>
      <c r="BX69" s="1070"/>
      <c r="BY69" s="464"/>
      <c r="BZ69" s="464"/>
      <c r="CA69" s="464"/>
      <c r="CB69" s="464"/>
      <c r="CC69" s="465"/>
      <c r="CD69" s="1076"/>
      <c r="CE69" s="1079"/>
      <c r="CF69" s="1081"/>
      <c r="CG69" s="1084"/>
      <c r="CI69" s="257"/>
      <c r="CJ69" s="257"/>
      <c r="CK69" s="257"/>
      <c r="CL69" s="257"/>
      <c r="CN69" s="253"/>
      <c r="CP69" s="257"/>
    </row>
    <row r="70" spans="1:94" s="264" customFormat="1" ht="9" customHeight="1" hidden="1">
      <c r="A70" s="1022"/>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1071"/>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1071"/>
      <c r="BW70" s="1071"/>
      <c r="BX70" s="1071"/>
      <c r="BY70" s="413"/>
      <c r="BZ70" s="413"/>
      <c r="CA70" s="413"/>
      <c r="CB70" s="413"/>
      <c r="CC70" s="471"/>
      <c r="CD70" s="1077"/>
      <c r="CE70" s="1080"/>
      <c r="CF70" s="1082"/>
      <c r="CG70" s="1085"/>
      <c r="CI70" s="257"/>
      <c r="CJ70" s="257"/>
      <c r="CK70" s="257"/>
      <c r="CL70" s="257"/>
      <c r="CN70" s="253"/>
      <c r="CP70" s="265"/>
    </row>
    <row r="71" spans="1:94" s="267" customFormat="1" ht="11.25">
      <c r="A71" s="1086">
        <v>7</v>
      </c>
      <c r="B71" s="1089"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1091">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1091"/>
      <c r="BW71" s="1091"/>
      <c r="BX71" s="1091">
        <f>SUM(BN71:BW81)</f>
        <v>136.2</v>
      </c>
      <c r="BY71" s="476"/>
      <c r="BZ71" s="475"/>
      <c r="CA71" s="476"/>
      <c r="CB71" s="476"/>
      <c r="CC71" s="476"/>
      <c r="CD71" s="1113">
        <f>SUM(BJ71:BJ78)+BX71</f>
        <v>1160.9</v>
      </c>
      <c r="CE71" s="1115">
        <f>14*40</f>
        <v>560</v>
      </c>
      <c r="CF71" s="1113">
        <f>CD71-CE71</f>
        <v>600.9000000000001</v>
      </c>
      <c r="CG71" s="1117"/>
      <c r="CH71" s="264"/>
      <c r="CI71" s="257"/>
      <c r="CJ71" s="503">
        <f>SUM(BR71:BS71)</f>
        <v>8.4</v>
      </c>
      <c r="CK71" s="257"/>
      <c r="CL71" s="257" t="s">
        <v>379</v>
      </c>
      <c r="CM71" s="264"/>
      <c r="CN71" s="253"/>
      <c r="CO71" s="264"/>
      <c r="CP71" s="266"/>
    </row>
    <row r="72" spans="1:94" s="267" customFormat="1" ht="11.25">
      <c r="A72" s="1087"/>
      <c r="B72" s="1090"/>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1091"/>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1091"/>
      <c r="BW72" s="1091"/>
      <c r="BX72" s="1091"/>
      <c r="BY72" s="476"/>
      <c r="BZ72" s="475"/>
      <c r="CA72" s="476"/>
      <c r="CB72" s="476"/>
      <c r="CC72" s="476"/>
      <c r="CD72" s="1113"/>
      <c r="CE72" s="1115"/>
      <c r="CF72" s="1113"/>
      <c r="CG72" s="1117"/>
      <c r="CH72" s="264"/>
      <c r="CI72" s="257"/>
      <c r="CJ72" s="503">
        <f>SUM(BR72:BS72)</f>
        <v>6.4</v>
      </c>
      <c r="CK72" s="257"/>
      <c r="CL72" s="257" t="s">
        <v>379</v>
      </c>
      <c r="CM72" s="264"/>
      <c r="CN72" s="253"/>
      <c r="CO72" s="264"/>
      <c r="CP72" s="266"/>
    </row>
    <row r="73" spans="1:94" s="267" customFormat="1" ht="19.5" customHeight="1">
      <c r="A73" s="1087"/>
      <c r="B73" s="1090"/>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1091"/>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1091"/>
      <c r="BW73" s="1091"/>
      <c r="BX73" s="1091"/>
      <c r="BY73" s="476"/>
      <c r="BZ73" s="475"/>
      <c r="CA73" s="476"/>
      <c r="CB73" s="476"/>
      <c r="CC73" s="476"/>
      <c r="CD73" s="1113"/>
      <c r="CE73" s="1115"/>
      <c r="CF73" s="1113"/>
      <c r="CG73" s="1117"/>
      <c r="CH73" s="264"/>
      <c r="CI73" s="257"/>
      <c r="CJ73" s="503">
        <f>SUM(BR73:BS73)</f>
        <v>6.4</v>
      </c>
      <c r="CK73" s="257"/>
      <c r="CL73" s="257" t="s">
        <v>379</v>
      </c>
      <c r="CM73" s="264"/>
      <c r="CN73" s="253"/>
      <c r="CO73" s="264"/>
      <c r="CP73" s="266"/>
    </row>
    <row r="74" spans="1:94" s="267" customFormat="1" ht="15.75" customHeight="1">
      <c r="A74" s="1087"/>
      <c r="B74" s="1090"/>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1091"/>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1091"/>
      <c r="BW74" s="1091"/>
      <c r="BX74" s="1091"/>
      <c r="BY74" s="476"/>
      <c r="BZ74" s="475"/>
      <c r="CA74" s="476"/>
      <c r="CB74" s="476"/>
      <c r="CC74" s="476"/>
      <c r="CD74" s="1113"/>
      <c r="CE74" s="1115"/>
      <c r="CF74" s="1113"/>
      <c r="CG74" s="1117"/>
      <c r="CH74" s="264"/>
      <c r="CI74" s="257"/>
      <c r="CJ74" s="503">
        <f>SUM(BR74:BS74)</f>
        <v>5.6</v>
      </c>
      <c r="CK74" s="257"/>
      <c r="CL74" s="257" t="s">
        <v>379</v>
      </c>
      <c r="CM74" s="264"/>
      <c r="CN74" s="253"/>
      <c r="CO74" s="264"/>
      <c r="CP74" s="266"/>
    </row>
    <row r="75" spans="1:94" s="267" customFormat="1" ht="15.75" customHeight="1">
      <c r="A75" s="1087"/>
      <c r="B75" s="1090"/>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1091"/>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1091"/>
      <c r="BW75" s="1091"/>
      <c r="BX75" s="1091"/>
      <c r="BY75" s="476"/>
      <c r="BZ75" s="475"/>
      <c r="CA75" s="476"/>
      <c r="CB75" s="476"/>
      <c r="CC75" s="476"/>
      <c r="CD75" s="1113"/>
      <c r="CE75" s="1115"/>
      <c r="CF75" s="1113"/>
      <c r="CG75" s="1117"/>
      <c r="CH75" s="264"/>
      <c r="CI75" s="257"/>
      <c r="CJ75" s="257"/>
      <c r="CK75" s="257"/>
      <c r="CL75" s="257"/>
      <c r="CM75" s="264"/>
      <c r="CN75" s="386">
        <f>SUM(BR75:BS75)</f>
        <v>8.4</v>
      </c>
      <c r="CO75" s="264"/>
      <c r="CP75" s="266" t="s">
        <v>383</v>
      </c>
    </row>
    <row r="76" spans="1:94" s="267" customFormat="1" ht="15.75" customHeight="1">
      <c r="A76" s="1087"/>
      <c r="B76" s="1090"/>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1091"/>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1091"/>
      <c r="BW76" s="1091"/>
      <c r="BX76" s="1091"/>
      <c r="BY76" s="476"/>
      <c r="BZ76" s="475"/>
      <c r="CA76" s="476"/>
      <c r="CB76" s="476"/>
      <c r="CC76" s="476"/>
      <c r="CD76" s="1113"/>
      <c r="CE76" s="1115"/>
      <c r="CF76" s="1113"/>
      <c r="CG76" s="1117"/>
      <c r="CH76" s="264"/>
      <c r="CI76" s="257"/>
      <c r="CJ76" s="257"/>
      <c r="CK76" s="257"/>
      <c r="CL76" s="257"/>
      <c r="CM76" s="264"/>
      <c r="CN76" s="386">
        <f>SUM(BR76:BS76)</f>
        <v>4.4</v>
      </c>
      <c r="CO76" s="264"/>
      <c r="CP76" s="266" t="s">
        <v>383</v>
      </c>
    </row>
    <row r="77" spans="1:94" s="267" customFormat="1" ht="19.5" customHeight="1">
      <c r="A77" s="1087"/>
      <c r="B77" s="1090"/>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1091"/>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1091"/>
      <c r="BW77" s="1091"/>
      <c r="BX77" s="1091"/>
      <c r="BY77" s="476"/>
      <c r="BZ77" s="475"/>
      <c r="CA77" s="476"/>
      <c r="CB77" s="476"/>
      <c r="CC77" s="476"/>
      <c r="CD77" s="1113"/>
      <c r="CE77" s="1115"/>
      <c r="CF77" s="1113"/>
      <c r="CG77" s="1117"/>
      <c r="CH77" s="264"/>
      <c r="CI77" s="257"/>
      <c r="CJ77" s="257"/>
      <c r="CK77" s="257"/>
      <c r="CL77" s="257"/>
      <c r="CM77" s="264"/>
      <c r="CN77" s="386">
        <f>SUM(BR77:BS77)</f>
        <v>4.4</v>
      </c>
      <c r="CO77" s="264"/>
      <c r="CP77" s="266" t="s">
        <v>383</v>
      </c>
    </row>
    <row r="78" spans="1:94" s="267" customFormat="1" ht="15.75" customHeight="1">
      <c r="A78" s="1087"/>
      <c r="B78" s="1090"/>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1091"/>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1091"/>
      <c r="BW78" s="1091"/>
      <c r="BX78" s="1091"/>
      <c r="BY78" s="476"/>
      <c r="BZ78" s="475"/>
      <c r="CA78" s="476"/>
      <c r="CB78" s="476"/>
      <c r="CC78" s="476"/>
      <c r="CD78" s="1113"/>
      <c r="CE78" s="1115"/>
      <c r="CF78" s="1113"/>
      <c r="CG78" s="1117"/>
      <c r="CH78" s="264"/>
      <c r="CI78" s="257"/>
      <c r="CJ78" s="257"/>
      <c r="CK78" s="257"/>
      <c r="CL78" s="257"/>
      <c r="CM78" s="264"/>
      <c r="CN78" s="386"/>
      <c r="CO78" s="264"/>
      <c r="CP78" s="266"/>
    </row>
    <row r="79" spans="1:94" s="267" customFormat="1" ht="11.25">
      <c r="A79" s="1087"/>
      <c r="B79" s="1090"/>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1091"/>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1091"/>
      <c r="BW79" s="1091"/>
      <c r="BX79" s="1091"/>
      <c r="BY79" s="476"/>
      <c r="BZ79" s="475"/>
      <c r="CA79" s="476"/>
      <c r="CB79" s="476"/>
      <c r="CC79" s="476"/>
      <c r="CD79" s="1113"/>
      <c r="CE79" s="1115"/>
      <c r="CF79" s="1113"/>
      <c r="CG79" s="1117"/>
      <c r="CH79" s="264"/>
      <c r="CI79" s="257"/>
      <c r="CJ79" s="257"/>
      <c r="CK79" s="257"/>
      <c r="CL79" s="257"/>
      <c r="CM79" s="264"/>
      <c r="CN79" s="253"/>
      <c r="CO79" s="264"/>
      <c r="CP79" s="266"/>
    </row>
    <row r="80" spans="1:94" s="267" customFormat="1" ht="12" thickBot="1">
      <c r="A80" s="1087"/>
      <c r="B80" s="1090"/>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1091"/>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1091"/>
      <c r="BW80" s="1091"/>
      <c r="BX80" s="1091"/>
      <c r="BY80" s="476"/>
      <c r="BZ80" s="475"/>
      <c r="CA80" s="476"/>
      <c r="CB80" s="476"/>
      <c r="CC80" s="476"/>
      <c r="CD80" s="1113"/>
      <c r="CE80" s="1115"/>
      <c r="CF80" s="1113"/>
      <c r="CG80" s="1117"/>
      <c r="CH80" s="264"/>
      <c r="CI80" s="257"/>
      <c r="CJ80" s="257"/>
      <c r="CK80" s="257"/>
      <c r="CL80" s="257"/>
      <c r="CM80" s="264"/>
      <c r="CN80" s="253"/>
      <c r="CO80" s="264"/>
      <c r="CP80" s="257"/>
    </row>
    <row r="81" spans="1:94" s="267" customFormat="1" ht="19.5" customHeight="1" hidden="1">
      <c r="A81" s="1088"/>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1092"/>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1092"/>
      <c r="BW81" s="1092"/>
      <c r="BX81" s="1092"/>
      <c r="BY81" s="491"/>
      <c r="BZ81" s="489"/>
      <c r="CA81" s="491"/>
      <c r="CB81" s="491"/>
      <c r="CC81" s="491"/>
      <c r="CD81" s="1114"/>
      <c r="CE81" s="1116"/>
      <c r="CF81" s="1114"/>
      <c r="CG81" s="1118"/>
      <c r="CH81" s="264"/>
      <c r="CI81" s="257"/>
      <c r="CJ81" s="257" t="e">
        <f>0.3*4+0.2*AW81+0.1*AW81</f>
        <v>#N/A</v>
      </c>
      <c r="CK81" s="257"/>
      <c r="CL81" s="257"/>
      <c r="CM81" s="264"/>
      <c r="CN81" s="253"/>
      <c r="CO81" s="264"/>
      <c r="CP81" s="257"/>
    </row>
    <row r="82" spans="1:94" s="267" customFormat="1" ht="14.25" customHeight="1">
      <c r="A82" s="1093">
        <v>8</v>
      </c>
      <c r="B82" s="1095"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1098">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1098"/>
      <c r="BQ82" s="16">
        <f aca="true" t="shared" si="20" ref="BQ82:BQ89">1*0.5</f>
        <v>0.5</v>
      </c>
      <c r="BR82" s="16">
        <f aca="true" t="shared" si="21" ref="BR82:BR89">8*0.3</f>
        <v>2.4</v>
      </c>
      <c r="BS82" s="16">
        <f>0.2*AW82</f>
        <v>2</v>
      </c>
      <c r="BT82" s="32"/>
      <c r="BU82" s="32"/>
      <c r="BV82" s="1100">
        <v>11</v>
      </c>
      <c r="BW82" s="493"/>
      <c r="BX82" s="1106">
        <f>SUM(BN82:BW93)</f>
        <v>279.6</v>
      </c>
      <c r="BY82" s="108"/>
      <c r="BZ82" s="32"/>
      <c r="CA82" s="108"/>
      <c r="CB82" s="108"/>
      <c r="CC82" s="108"/>
      <c r="CD82" s="1106">
        <f>SUM(BJ82:BJ89)+BX82</f>
        <v>1117.9</v>
      </c>
      <c r="CE82" s="1103">
        <f>14*40</f>
        <v>560</v>
      </c>
      <c r="CF82" s="1106">
        <f>CD82-CE82</f>
        <v>557.9000000000001</v>
      </c>
      <c r="CG82" s="1109"/>
      <c r="CH82" s="264"/>
      <c r="CI82" s="257"/>
      <c r="CJ82" s="503">
        <f>SUM(BR82:BS82)</f>
        <v>4.4</v>
      </c>
      <c r="CK82" s="257"/>
      <c r="CL82" s="257" t="s">
        <v>386</v>
      </c>
      <c r="CM82" s="264"/>
      <c r="CN82" s="253"/>
      <c r="CO82" s="264"/>
      <c r="CP82" s="257"/>
    </row>
    <row r="83" spans="1:90" s="259" customFormat="1" ht="18">
      <c r="A83" s="947"/>
      <c r="B83" s="1096"/>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966"/>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966"/>
      <c r="BQ83" s="16">
        <f t="shared" si="20"/>
        <v>0.5</v>
      </c>
      <c r="BR83" s="16">
        <f t="shared" si="21"/>
        <v>2.4</v>
      </c>
      <c r="BS83" s="16">
        <f aca="true" t="shared" si="23" ref="BS83:BS89">0.2*AW83</f>
        <v>4.2</v>
      </c>
      <c r="BT83" s="261"/>
      <c r="BU83" s="261"/>
      <c r="BV83" s="1101"/>
      <c r="BW83" s="290"/>
      <c r="BX83" s="1107"/>
      <c r="BY83" s="268"/>
      <c r="BZ83" s="268"/>
      <c r="CA83" s="268"/>
      <c r="CB83" s="268"/>
      <c r="CC83" s="261"/>
      <c r="CD83" s="1107"/>
      <c r="CE83" s="1104"/>
      <c r="CF83" s="1107"/>
      <c r="CG83" s="1110"/>
      <c r="CI83" s="257"/>
      <c r="CJ83" s="503">
        <f>SUM(BR83:BS83)</f>
        <v>6.6</v>
      </c>
      <c r="CK83" s="257"/>
      <c r="CL83" s="257" t="s">
        <v>386</v>
      </c>
    </row>
    <row r="84" spans="1:90" s="259" customFormat="1" ht="18">
      <c r="A84" s="947"/>
      <c r="B84" s="1096"/>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966"/>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966"/>
      <c r="BQ84" s="16">
        <f t="shared" si="20"/>
        <v>0.5</v>
      </c>
      <c r="BR84" s="16">
        <f t="shared" si="21"/>
        <v>2.4</v>
      </c>
      <c r="BS84" s="16">
        <f t="shared" si="23"/>
        <v>3</v>
      </c>
      <c r="BT84" s="261"/>
      <c r="BU84" s="261"/>
      <c r="BV84" s="1101"/>
      <c r="BW84" s="290"/>
      <c r="BX84" s="1107"/>
      <c r="BY84" s="268"/>
      <c r="BZ84" s="268"/>
      <c r="CA84" s="268"/>
      <c r="CB84" s="268"/>
      <c r="CC84" s="261"/>
      <c r="CD84" s="1107"/>
      <c r="CE84" s="1104"/>
      <c r="CF84" s="1107"/>
      <c r="CG84" s="1110"/>
      <c r="CI84" s="257"/>
      <c r="CJ84" s="503">
        <f>SUM(BR84:BS84)</f>
        <v>5.4</v>
      </c>
      <c r="CK84" s="257"/>
      <c r="CL84" s="257" t="s">
        <v>386</v>
      </c>
    </row>
    <row r="85" spans="1:94" s="259" customFormat="1" ht="18">
      <c r="A85" s="947"/>
      <c r="B85" s="1096"/>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966"/>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966"/>
      <c r="BQ85" s="16">
        <f t="shared" si="20"/>
        <v>0.5</v>
      </c>
      <c r="BR85" s="16">
        <f t="shared" si="21"/>
        <v>2.4</v>
      </c>
      <c r="BS85" s="16">
        <f t="shared" si="23"/>
        <v>2</v>
      </c>
      <c r="BT85" s="261"/>
      <c r="BU85" s="261"/>
      <c r="BV85" s="1101"/>
      <c r="BW85" s="290"/>
      <c r="BX85" s="1107"/>
      <c r="BY85" s="268"/>
      <c r="BZ85" s="268"/>
      <c r="CA85" s="268"/>
      <c r="CB85" s="268"/>
      <c r="CC85" s="261"/>
      <c r="CD85" s="1107"/>
      <c r="CE85" s="1104"/>
      <c r="CF85" s="1107"/>
      <c r="CG85" s="1110"/>
      <c r="CI85" s="257"/>
      <c r="CJ85" s="257"/>
      <c r="CK85" s="257"/>
      <c r="CL85" s="257"/>
      <c r="CN85" s="386">
        <f>SUM(BR85:BS85)</f>
        <v>4.4</v>
      </c>
      <c r="CP85" s="259" t="s">
        <v>364</v>
      </c>
    </row>
    <row r="86" spans="1:94" s="259" customFormat="1" ht="15.75" customHeight="1">
      <c r="A86" s="947"/>
      <c r="B86" s="1096"/>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966"/>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966"/>
      <c r="BQ86" s="16">
        <f t="shared" si="20"/>
        <v>0.5</v>
      </c>
      <c r="BR86" s="16">
        <f t="shared" si="21"/>
        <v>2.4</v>
      </c>
      <c r="BS86" s="16">
        <f t="shared" si="23"/>
        <v>4.2</v>
      </c>
      <c r="BT86" s="261"/>
      <c r="BU86" s="261"/>
      <c r="BV86" s="1101"/>
      <c r="BW86" s="290"/>
      <c r="BX86" s="1107"/>
      <c r="BY86" s="268"/>
      <c r="BZ86" s="268"/>
      <c r="CA86" s="268"/>
      <c r="CB86" s="268"/>
      <c r="CC86" s="261"/>
      <c r="CD86" s="1107"/>
      <c r="CE86" s="1104"/>
      <c r="CF86" s="1107"/>
      <c r="CG86" s="1110"/>
      <c r="CI86" s="257"/>
      <c r="CJ86" s="257"/>
      <c r="CK86" s="257"/>
      <c r="CL86" s="257"/>
      <c r="CN86" s="386">
        <f>SUM(BR86:BS86)</f>
        <v>6.6</v>
      </c>
      <c r="CP86" s="259" t="s">
        <v>364</v>
      </c>
    </row>
    <row r="87" spans="1:94" s="259" customFormat="1" ht="18">
      <c r="A87" s="947"/>
      <c r="B87" s="1096"/>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966"/>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966"/>
      <c r="BQ87" s="16">
        <f t="shared" si="20"/>
        <v>0.5</v>
      </c>
      <c r="BR87" s="16">
        <f t="shared" si="21"/>
        <v>2.4</v>
      </c>
      <c r="BS87" s="16">
        <f t="shared" si="23"/>
        <v>4.2</v>
      </c>
      <c r="BT87" s="261"/>
      <c r="BU87" s="261"/>
      <c r="BV87" s="1101"/>
      <c r="BW87" s="290"/>
      <c r="BX87" s="1107"/>
      <c r="BY87" s="268"/>
      <c r="BZ87" s="268"/>
      <c r="CA87" s="268"/>
      <c r="CB87" s="268"/>
      <c r="CC87" s="261"/>
      <c r="CD87" s="1107"/>
      <c r="CE87" s="1104"/>
      <c r="CF87" s="1107"/>
      <c r="CG87" s="1110"/>
      <c r="CI87" s="257"/>
      <c r="CJ87" s="257"/>
      <c r="CK87" s="257"/>
      <c r="CL87" s="257"/>
      <c r="CN87" s="386">
        <f>SUM(BR87:BS87)</f>
        <v>6.6</v>
      </c>
      <c r="CP87" s="259" t="s">
        <v>364</v>
      </c>
    </row>
    <row r="88" spans="1:94" s="259" customFormat="1" ht="18">
      <c r="A88" s="947"/>
      <c r="B88" s="1096"/>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966"/>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966"/>
      <c r="BQ88" s="16">
        <f t="shared" si="20"/>
        <v>0.5</v>
      </c>
      <c r="BR88" s="16">
        <f t="shared" si="21"/>
        <v>2.4</v>
      </c>
      <c r="BS88" s="16">
        <f t="shared" si="23"/>
        <v>3</v>
      </c>
      <c r="BT88" s="261"/>
      <c r="BU88" s="261"/>
      <c r="BV88" s="1101"/>
      <c r="BW88" s="290"/>
      <c r="BX88" s="1107"/>
      <c r="BY88" s="268"/>
      <c r="BZ88" s="268"/>
      <c r="CA88" s="268"/>
      <c r="CB88" s="268"/>
      <c r="CC88" s="261"/>
      <c r="CD88" s="1107"/>
      <c r="CE88" s="1104"/>
      <c r="CF88" s="1107"/>
      <c r="CG88" s="1110"/>
      <c r="CI88" s="257"/>
      <c r="CJ88" s="257"/>
      <c r="CK88" s="257"/>
      <c r="CL88" s="257"/>
      <c r="CN88" s="386">
        <f>SUM(BR88:BS88)</f>
        <v>5.4</v>
      </c>
      <c r="CP88" s="259" t="s">
        <v>364</v>
      </c>
    </row>
    <row r="89" spans="1:94" s="259" customFormat="1" ht="18">
      <c r="A89" s="947"/>
      <c r="B89" s="1096"/>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966"/>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966"/>
      <c r="BQ89" s="16">
        <f t="shared" si="20"/>
        <v>0.5</v>
      </c>
      <c r="BR89" s="16">
        <f t="shared" si="21"/>
        <v>2.4</v>
      </c>
      <c r="BS89" s="16">
        <f t="shared" si="23"/>
        <v>7</v>
      </c>
      <c r="BT89" s="261"/>
      <c r="BU89" s="261"/>
      <c r="BV89" s="1101"/>
      <c r="BW89" s="290"/>
      <c r="BX89" s="1107"/>
      <c r="BY89" s="268"/>
      <c r="BZ89" s="268"/>
      <c r="CA89" s="268"/>
      <c r="CB89" s="268"/>
      <c r="CC89" s="261"/>
      <c r="CD89" s="1107"/>
      <c r="CE89" s="1104"/>
      <c r="CF89" s="1107"/>
      <c r="CG89" s="1110"/>
      <c r="CI89" s="257"/>
      <c r="CJ89" s="257"/>
      <c r="CK89" s="257"/>
      <c r="CL89" s="257"/>
      <c r="CN89" s="386">
        <f>SUM(BR89:BS89)</f>
        <v>9.4</v>
      </c>
      <c r="CP89" s="259" t="s">
        <v>364</v>
      </c>
    </row>
    <row r="90" spans="1:90" s="259" customFormat="1" ht="15.75" customHeight="1">
      <c r="A90" s="947"/>
      <c r="B90" s="1096"/>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966"/>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966"/>
      <c r="BQ90" s="16"/>
      <c r="BR90" s="16"/>
      <c r="BS90" s="258"/>
      <c r="BT90" s="261">
        <f>2*AW90</f>
        <v>42</v>
      </c>
      <c r="BU90" s="261"/>
      <c r="BV90" s="1101"/>
      <c r="BW90" s="290"/>
      <c r="BX90" s="1107"/>
      <c r="BY90" s="268"/>
      <c r="BZ90" s="268"/>
      <c r="CA90" s="268"/>
      <c r="CB90" s="268"/>
      <c r="CC90" s="261"/>
      <c r="CD90" s="1107"/>
      <c r="CE90" s="1104"/>
      <c r="CF90" s="1107"/>
      <c r="CG90" s="1110"/>
      <c r="CI90" s="257"/>
      <c r="CJ90" s="257"/>
      <c r="CK90" s="257"/>
      <c r="CL90" s="257"/>
    </row>
    <row r="91" spans="1:90" s="259" customFormat="1" ht="18">
      <c r="A91" s="947"/>
      <c r="B91" s="1096"/>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966"/>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966"/>
      <c r="BQ91" s="16"/>
      <c r="BR91" s="16"/>
      <c r="BS91" s="258"/>
      <c r="BT91" s="261"/>
      <c r="BU91" s="261">
        <f>2*AW91</f>
        <v>42</v>
      </c>
      <c r="BV91" s="1101"/>
      <c r="BW91" s="290"/>
      <c r="BX91" s="1107"/>
      <c r="BY91" s="268"/>
      <c r="BZ91" s="268"/>
      <c r="CA91" s="268"/>
      <c r="CB91" s="268"/>
      <c r="CC91" s="261"/>
      <c r="CD91" s="1107"/>
      <c r="CE91" s="1104"/>
      <c r="CF91" s="1107"/>
      <c r="CG91" s="1110"/>
      <c r="CI91" s="257"/>
      <c r="CJ91" s="257"/>
      <c r="CK91" s="257"/>
      <c r="CL91" s="257"/>
    </row>
    <row r="92" spans="1:90" s="259" customFormat="1" ht="15" customHeight="1">
      <c r="A92" s="947"/>
      <c r="B92" s="1096"/>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966"/>
      <c r="AV92" s="261"/>
      <c r="AW92" s="261"/>
      <c r="AX92" s="261"/>
      <c r="AY92" s="261"/>
      <c r="AZ92" s="261"/>
      <c r="BA92" s="261"/>
      <c r="BB92" s="261"/>
      <c r="BC92" s="261"/>
      <c r="BD92" s="261"/>
      <c r="BE92" s="261"/>
      <c r="BF92" s="261"/>
      <c r="BG92" s="261"/>
      <c r="BH92" s="261"/>
      <c r="BI92" s="261"/>
      <c r="BJ92" s="16"/>
      <c r="BK92" s="258"/>
      <c r="BL92" s="258"/>
      <c r="BM92" s="258"/>
      <c r="BN92" s="261"/>
      <c r="BO92" s="261"/>
      <c r="BP92" s="966"/>
      <c r="BQ92" s="16"/>
      <c r="BR92" s="258">
        <f>SUM(CJ23:CJ26)+SUM(CN27:CN30)+SUM(CN75:CN77)</f>
        <v>56.2</v>
      </c>
      <c r="BS92" s="258"/>
      <c r="BT92" s="261"/>
      <c r="BU92" s="261"/>
      <c r="BV92" s="1101"/>
      <c r="BW92" s="263"/>
      <c r="BX92" s="1107"/>
      <c r="BY92" s="268"/>
      <c r="BZ92" s="268"/>
      <c r="CA92" s="268"/>
      <c r="CB92" s="268"/>
      <c r="CC92" s="261"/>
      <c r="CD92" s="1107"/>
      <c r="CE92" s="1104"/>
      <c r="CF92" s="1107"/>
      <c r="CG92" s="1110"/>
      <c r="CI92" s="257"/>
      <c r="CJ92" s="257"/>
      <c r="CK92" s="257"/>
      <c r="CL92" s="257"/>
    </row>
    <row r="93" spans="1:90" s="259" customFormat="1" ht="15" customHeight="1" thickBot="1">
      <c r="A93" s="1094"/>
      <c r="B93" s="1097"/>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1099"/>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1099"/>
      <c r="BQ93" s="211"/>
      <c r="BR93" s="211"/>
      <c r="BS93" s="319"/>
      <c r="BT93" s="320"/>
      <c r="BU93" s="320"/>
      <c r="BV93" s="1102"/>
      <c r="BW93" s="321"/>
      <c r="BX93" s="1108"/>
      <c r="BY93" s="322"/>
      <c r="BZ93" s="322"/>
      <c r="CA93" s="322"/>
      <c r="CB93" s="322"/>
      <c r="CC93" s="320"/>
      <c r="CD93" s="1108"/>
      <c r="CE93" s="1105"/>
      <c r="CF93" s="1108"/>
      <c r="CG93" s="1111"/>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1112" t="s">
        <v>396</v>
      </c>
      <c r="CJ95" s="1112"/>
      <c r="CK95" s="1112"/>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1119" t="s">
        <v>87</v>
      </c>
      <c r="BA96" s="1119"/>
      <c r="BB96" s="1119"/>
      <c r="BC96" s="1119"/>
      <c r="BD96" s="1119"/>
      <c r="BE96" s="1119"/>
      <c r="BF96" s="1119"/>
      <c r="BG96" s="1119"/>
      <c r="BH96" s="1119"/>
      <c r="BI96" s="1119"/>
      <c r="BJ96" s="1119"/>
      <c r="BK96" s="1119"/>
      <c r="BL96" s="1119"/>
      <c r="BM96" s="1119"/>
      <c r="BN96" s="1119"/>
      <c r="BO96" s="275"/>
      <c r="BP96" s="275"/>
      <c r="BQ96" s="275"/>
      <c r="BR96" s="275"/>
      <c r="BS96" s="275"/>
      <c r="BT96" s="275"/>
      <c r="BU96" s="275"/>
      <c r="BV96" s="275"/>
      <c r="BW96" s="1119" t="s">
        <v>74</v>
      </c>
      <c r="BX96" s="1119"/>
      <c r="BY96" s="1119"/>
      <c r="BZ96" s="1119"/>
      <c r="CA96" s="1119"/>
      <c r="CB96" s="1119"/>
      <c r="CC96" s="1119"/>
      <c r="CD96" s="1119"/>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1120" t="s">
        <v>73</v>
      </c>
      <c r="BX99" s="1120"/>
      <c r="BY99" s="1120"/>
      <c r="BZ99" s="1120"/>
      <c r="CA99" s="1120"/>
      <c r="CB99" s="1120"/>
      <c r="CC99" s="1120"/>
      <c r="CD99" s="1120"/>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1121" t="s">
        <v>168</v>
      </c>
      <c r="D113" s="1121"/>
      <c r="E113" s="1121"/>
      <c r="F113" s="1121"/>
      <c r="G113" s="1121"/>
      <c r="H113" s="1121"/>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21"/>
      <c r="AG113" s="1121"/>
      <c r="AH113" s="1121"/>
      <c r="AI113" s="1121"/>
      <c r="AJ113" s="1121"/>
      <c r="AK113" s="1121"/>
      <c r="AL113" s="1121"/>
      <c r="AM113" s="1121"/>
      <c r="AN113" s="1121"/>
      <c r="AO113" s="1121"/>
      <c r="AP113" s="1121"/>
      <c r="AQ113" s="1121"/>
      <c r="AR113" s="1121"/>
      <c r="AS113" s="1121"/>
      <c r="AT113" s="1121"/>
      <c r="AU113" s="1121"/>
      <c r="AV113" s="1121"/>
      <c r="AW113" s="1121"/>
      <c r="AX113" s="1121"/>
      <c r="AY113" s="1121"/>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1112">
        <f>SUM(BD131:BE131)</f>
        <v>990</v>
      </c>
      <c r="BE132" s="1112"/>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47"/>
  <sheetViews>
    <sheetView zoomScale="85" zoomScaleNormal="85" zoomScalePageLayoutView="0" workbookViewId="0" topLeftCell="A4">
      <selection activeCell="L14" sqref="L14:M15"/>
    </sheetView>
  </sheetViews>
  <sheetFormatPr defaultColWidth="9.140625" defaultRowHeight="15"/>
  <cols>
    <col min="1" max="2" width="6.421875" style="0" customWidth="1"/>
    <col min="3" max="7" width="5.8515625" style="0" customWidth="1"/>
    <col min="8" max="12" width="12.421875" style="0" customWidth="1"/>
    <col min="13" max="13" width="22.57421875" style="0" customWidth="1"/>
    <col min="14" max="22" width="5.28125" style="0" customWidth="1"/>
  </cols>
  <sheetData>
    <row r="1" spans="1:10" ht="15.75">
      <c r="A1" s="1201" t="s">
        <v>0</v>
      </c>
      <c r="B1" s="1201"/>
      <c r="C1" s="1201"/>
      <c r="D1" s="1201"/>
      <c r="E1" s="1201"/>
      <c r="F1" s="1201"/>
      <c r="G1" s="1201"/>
      <c r="H1" s="709"/>
      <c r="I1" s="709"/>
      <c r="J1" s="709"/>
    </row>
    <row r="2" spans="1:10" ht="15.75">
      <c r="A2" s="1221" t="s">
        <v>74</v>
      </c>
      <c r="B2" s="1221"/>
      <c r="C2" s="1221"/>
      <c r="D2" s="1221"/>
      <c r="E2" s="1221"/>
      <c r="F2" s="1221"/>
      <c r="G2" s="1221"/>
      <c r="H2" s="710"/>
      <c r="I2" s="710"/>
      <c r="J2" s="710"/>
    </row>
    <row r="3" spans="1:10" ht="10.5" customHeight="1">
      <c r="A3" s="9"/>
      <c r="B3" s="20"/>
      <c r="C3" s="20"/>
      <c r="D3" s="9"/>
      <c r="E3" s="9"/>
      <c r="F3" s="9"/>
      <c r="G3" s="21"/>
      <c r="H3" s="9"/>
      <c r="I3" s="9"/>
      <c r="J3" s="9"/>
    </row>
    <row r="4" spans="1:20" ht="25.5">
      <c r="A4" s="1222" t="s">
        <v>621</v>
      </c>
      <c r="B4" s="1222"/>
      <c r="C4" s="1222"/>
      <c r="D4" s="1222"/>
      <c r="E4" s="1222"/>
      <c r="F4" s="1222"/>
      <c r="G4" s="1222"/>
      <c r="H4" s="1222"/>
      <c r="I4" s="1222"/>
      <c r="J4" s="1222"/>
      <c r="K4" s="1222"/>
      <c r="L4" s="1222"/>
      <c r="M4" s="1222"/>
      <c r="N4" s="1222"/>
      <c r="O4" s="1222"/>
      <c r="P4" s="1222"/>
      <c r="Q4" s="1222"/>
      <c r="R4" s="1222"/>
      <c r="S4" s="1222"/>
      <c r="T4" s="1222"/>
    </row>
    <row r="5" spans="1:20" ht="18.75">
      <c r="A5" s="1223" t="s">
        <v>569</v>
      </c>
      <c r="B5" s="1223"/>
      <c r="C5" s="1223"/>
      <c r="D5" s="1223"/>
      <c r="E5" s="1223"/>
      <c r="F5" s="1223"/>
      <c r="G5" s="1223"/>
      <c r="H5" s="1223"/>
      <c r="I5" s="1223"/>
      <c r="J5" s="1223"/>
      <c r="K5" s="1223"/>
      <c r="L5" s="1223"/>
      <c r="M5" s="1223"/>
      <c r="N5" s="1223"/>
      <c r="O5" s="1223"/>
      <c r="P5" s="1223"/>
      <c r="Q5" s="1223"/>
      <c r="R5" s="1223"/>
      <c r="S5" s="1223"/>
      <c r="T5" s="1223"/>
    </row>
    <row r="6" spans="1:20" ht="18.75">
      <c r="A6" s="1224" t="s">
        <v>670</v>
      </c>
      <c r="B6" s="1224"/>
      <c r="C6" s="1224"/>
      <c r="D6" s="1224"/>
      <c r="E6" s="1224"/>
      <c r="F6" s="1224"/>
      <c r="G6" s="1224"/>
      <c r="H6" s="1224"/>
      <c r="I6" s="1224"/>
      <c r="J6" s="1224"/>
      <c r="K6" s="1224"/>
      <c r="L6" s="1224"/>
      <c r="M6" s="1224"/>
      <c r="N6" s="1224"/>
      <c r="O6" s="1224"/>
      <c r="P6" s="1224"/>
      <c r="Q6" s="1224"/>
      <c r="R6" s="1224"/>
      <c r="S6" s="1224"/>
      <c r="T6" s="1224"/>
    </row>
    <row r="7" ht="15.75" thickBot="1"/>
    <row r="8" spans="1:23" ht="16.5" customHeight="1" thickTop="1">
      <c r="A8" s="1212" t="s">
        <v>67</v>
      </c>
      <c r="B8" s="1213"/>
      <c r="C8" s="1214" t="s">
        <v>441</v>
      </c>
      <c r="D8" s="1177" t="s">
        <v>576</v>
      </c>
      <c r="E8" s="1178"/>
      <c r="F8" s="1176" t="s">
        <v>153</v>
      </c>
      <c r="G8" s="1176"/>
      <c r="H8" s="1176"/>
      <c r="I8" s="1176"/>
      <c r="J8" s="1176" t="s">
        <v>149</v>
      </c>
      <c r="K8" s="1176"/>
      <c r="L8" s="1176"/>
      <c r="M8" s="1176"/>
      <c r="N8" s="1177" t="s">
        <v>150</v>
      </c>
      <c r="O8" s="1178"/>
      <c r="P8" s="1178"/>
      <c r="Q8" s="1179"/>
      <c r="R8" s="1177" t="s">
        <v>151</v>
      </c>
      <c r="S8" s="1178"/>
      <c r="T8" s="1178"/>
      <c r="U8" s="1180"/>
      <c r="V8" s="773"/>
      <c r="W8" s="626"/>
    </row>
    <row r="9" spans="1:22" ht="20.25" customHeight="1">
      <c r="A9" s="1217" t="s">
        <v>77</v>
      </c>
      <c r="B9" s="1218"/>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844" t="s">
        <v>492</v>
      </c>
      <c r="V9" s="633"/>
    </row>
    <row r="10" spans="1:22" ht="12.75" customHeight="1" thickBot="1">
      <c r="A10" s="1219" t="s">
        <v>78</v>
      </c>
      <c r="B10" s="1220"/>
      <c r="C10" s="1216"/>
      <c r="D10" s="724">
        <v>1</v>
      </c>
      <c r="E10" s="724">
        <v>2</v>
      </c>
      <c r="F10" s="724">
        <v>3</v>
      </c>
      <c r="G10" s="724">
        <v>4</v>
      </c>
      <c r="H10" s="724">
        <v>5</v>
      </c>
      <c r="I10" s="724">
        <v>6</v>
      </c>
      <c r="J10" s="724">
        <v>7</v>
      </c>
      <c r="K10" s="724">
        <v>8</v>
      </c>
      <c r="L10" s="724">
        <v>9</v>
      </c>
      <c r="M10" s="724">
        <v>10</v>
      </c>
      <c r="N10" s="724">
        <v>11</v>
      </c>
      <c r="O10" s="724">
        <v>12</v>
      </c>
      <c r="P10" s="724">
        <v>13</v>
      </c>
      <c r="Q10" s="724">
        <v>14</v>
      </c>
      <c r="R10" s="724">
        <v>15</v>
      </c>
      <c r="S10" s="724">
        <v>16</v>
      </c>
      <c r="T10" s="941">
        <v>17</v>
      </c>
      <c r="U10" s="942">
        <v>18</v>
      </c>
      <c r="V10" s="802"/>
    </row>
    <row r="11" spans="1:22" ht="8.25" customHeight="1">
      <c r="A11" s="1202" t="s">
        <v>79</v>
      </c>
      <c r="B11" s="1205" t="s">
        <v>80</v>
      </c>
      <c r="C11" s="776">
        <v>1</v>
      </c>
      <c r="D11" s="790"/>
      <c r="E11" s="790"/>
      <c r="F11" s="790"/>
      <c r="G11" s="790"/>
      <c r="H11" s="790"/>
      <c r="I11" s="790"/>
      <c r="J11" s="790"/>
      <c r="K11" s="790"/>
      <c r="L11" s="790"/>
      <c r="M11" s="790"/>
      <c r="N11" s="790"/>
      <c r="O11" s="790"/>
      <c r="P11" s="790"/>
      <c r="Q11" s="790"/>
      <c r="R11" s="790"/>
      <c r="S11" s="790"/>
      <c r="T11" s="790"/>
      <c r="U11" s="569"/>
      <c r="V11" s="797"/>
    </row>
    <row r="12" spans="1:22" ht="8.25" customHeight="1">
      <c r="A12" s="1203"/>
      <c r="B12" s="1206"/>
      <c r="C12" s="721" t="s">
        <v>565</v>
      </c>
      <c r="D12" s="786"/>
      <c r="E12" s="786"/>
      <c r="F12" s="786"/>
      <c r="G12" s="786"/>
      <c r="H12" s="786"/>
      <c r="I12" s="786"/>
      <c r="J12" s="786"/>
      <c r="K12" s="786"/>
      <c r="L12" s="786"/>
      <c r="M12" s="786"/>
      <c r="N12" s="786"/>
      <c r="O12" s="786"/>
      <c r="P12" s="786"/>
      <c r="Q12" s="786"/>
      <c r="R12" s="786"/>
      <c r="S12" s="781"/>
      <c r="T12" s="781"/>
      <c r="U12" s="575"/>
      <c r="V12" s="633"/>
    </row>
    <row r="13" spans="1:22" ht="8.25" customHeight="1">
      <c r="A13" s="1203"/>
      <c r="B13" s="1206"/>
      <c r="C13" s="721" t="s">
        <v>566</v>
      </c>
      <c r="D13" s="786"/>
      <c r="E13" s="786"/>
      <c r="F13" s="786"/>
      <c r="G13" s="786"/>
      <c r="H13" s="786"/>
      <c r="I13" s="786"/>
      <c r="J13" s="786"/>
      <c r="K13" s="786"/>
      <c r="L13" s="787"/>
      <c r="M13" s="787"/>
      <c r="N13" s="787"/>
      <c r="O13" s="787"/>
      <c r="P13" s="787"/>
      <c r="Q13" s="787"/>
      <c r="R13" s="787"/>
      <c r="S13" s="781"/>
      <c r="T13" s="781"/>
      <c r="U13" s="575"/>
      <c r="V13" s="633"/>
    </row>
    <row r="14" spans="1:22" ht="8.25" customHeight="1">
      <c r="A14" s="1203"/>
      <c r="B14" s="1206" t="s">
        <v>81</v>
      </c>
      <c r="C14" s="721" t="s">
        <v>442</v>
      </c>
      <c r="D14" s="786"/>
      <c r="E14" s="786"/>
      <c r="F14" s="786"/>
      <c r="G14" s="786"/>
      <c r="H14" s="1189" t="s">
        <v>668</v>
      </c>
      <c r="I14" s="1190"/>
      <c r="J14" s="1190"/>
      <c r="K14" s="1191"/>
      <c r="L14" s="1195" t="s">
        <v>669</v>
      </c>
      <c r="M14" s="1196"/>
      <c r="N14" s="786"/>
      <c r="O14" s="786"/>
      <c r="P14" s="786"/>
      <c r="Q14" s="786"/>
      <c r="R14" s="786"/>
      <c r="S14" s="781"/>
      <c r="T14" s="781"/>
      <c r="U14" s="575"/>
      <c r="V14" s="633"/>
    </row>
    <row r="15" spans="1:22" ht="8.25" customHeight="1" thickBot="1">
      <c r="A15" s="1204"/>
      <c r="B15" s="1207"/>
      <c r="C15" s="734" t="s">
        <v>443</v>
      </c>
      <c r="D15" s="791"/>
      <c r="E15" s="791"/>
      <c r="F15" s="791"/>
      <c r="G15" s="791"/>
      <c r="H15" s="1192"/>
      <c r="I15" s="1193"/>
      <c r="J15" s="1193"/>
      <c r="K15" s="1194"/>
      <c r="L15" s="1197"/>
      <c r="M15" s="1198"/>
      <c r="N15" s="791"/>
      <c r="O15" s="791"/>
      <c r="P15" s="791"/>
      <c r="Q15" s="791"/>
      <c r="R15" s="791"/>
      <c r="S15" s="782"/>
      <c r="T15" s="782"/>
      <c r="U15" s="627"/>
      <c r="V15" s="798"/>
    </row>
    <row r="16" spans="1:22" ht="8.25" customHeight="1">
      <c r="A16" s="1202" t="s">
        <v>82</v>
      </c>
      <c r="B16" s="1205" t="s">
        <v>80</v>
      </c>
      <c r="C16" s="733" t="s">
        <v>442</v>
      </c>
      <c r="D16" s="735"/>
      <c r="E16" s="1187" t="s">
        <v>660</v>
      </c>
      <c r="F16" s="1187"/>
      <c r="G16" s="1187"/>
      <c r="H16" s="1187"/>
      <c r="I16" s="1187"/>
      <c r="J16" s="1187"/>
      <c r="K16" s="1187"/>
      <c r="L16" s="1187"/>
      <c r="M16" s="1187"/>
      <c r="N16" s="1187"/>
      <c r="O16" s="1187"/>
      <c r="P16" s="1187"/>
      <c r="Q16" s="1187"/>
      <c r="R16" s="1187"/>
      <c r="S16" s="1187"/>
      <c r="T16" s="785"/>
      <c r="U16" s="569"/>
      <c r="V16" s="797"/>
    </row>
    <row r="17" spans="1:22" ht="8.25" customHeight="1">
      <c r="A17" s="1203"/>
      <c r="B17" s="1206"/>
      <c r="C17" s="721" t="s">
        <v>443</v>
      </c>
      <c r="D17" s="731"/>
      <c r="E17" s="1188"/>
      <c r="F17" s="1188"/>
      <c r="G17" s="1188"/>
      <c r="H17" s="1188"/>
      <c r="I17" s="1188"/>
      <c r="J17" s="1188"/>
      <c r="K17" s="1188"/>
      <c r="L17" s="1188"/>
      <c r="M17" s="1188"/>
      <c r="N17" s="1188"/>
      <c r="O17" s="1188"/>
      <c r="P17" s="1188"/>
      <c r="Q17" s="1188"/>
      <c r="R17" s="1188"/>
      <c r="S17" s="1188"/>
      <c r="T17" s="781"/>
      <c r="U17" s="575"/>
      <c r="V17" s="633"/>
    </row>
    <row r="18" spans="1:22" ht="8.25" customHeight="1">
      <c r="A18" s="1203"/>
      <c r="B18" s="1206" t="s">
        <v>81</v>
      </c>
      <c r="C18" s="721" t="s">
        <v>442</v>
      </c>
      <c r="D18" s="731"/>
      <c r="E18" s="731"/>
      <c r="F18" s="731"/>
      <c r="G18" s="731"/>
      <c r="H18" s="731"/>
      <c r="I18" s="731"/>
      <c r="J18" s="731"/>
      <c r="K18" s="731"/>
      <c r="L18" s="731"/>
      <c r="M18" s="731"/>
      <c r="N18" s="731"/>
      <c r="O18" s="731"/>
      <c r="P18" s="632"/>
      <c r="Q18" s="632"/>
      <c r="R18" s="632"/>
      <c r="S18" s="781"/>
      <c r="T18" s="781"/>
      <c r="U18" s="632"/>
      <c r="V18" s="727"/>
    </row>
    <row r="19" spans="1:22" ht="8.25" customHeight="1" thickBot="1">
      <c r="A19" s="1204"/>
      <c r="B19" s="1207"/>
      <c r="C19" s="734" t="s">
        <v>443</v>
      </c>
      <c r="D19" s="736"/>
      <c r="E19" s="736"/>
      <c r="F19" s="736"/>
      <c r="G19" s="736"/>
      <c r="H19" s="736"/>
      <c r="I19" s="736"/>
      <c r="J19" s="736"/>
      <c r="K19" s="736"/>
      <c r="L19" s="736"/>
      <c r="M19" s="736"/>
      <c r="N19" s="736"/>
      <c r="O19" s="736"/>
      <c r="P19" s="738"/>
      <c r="Q19" s="738"/>
      <c r="R19" s="738"/>
      <c r="S19" s="782"/>
      <c r="T19" s="782"/>
      <c r="U19" s="738"/>
      <c r="V19" s="856"/>
    </row>
    <row r="20" spans="1:22" ht="8.25" customHeight="1">
      <c r="A20" s="1202" t="s">
        <v>83</v>
      </c>
      <c r="B20" s="1205" t="s">
        <v>80</v>
      </c>
      <c r="C20" s="733" t="s">
        <v>442</v>
      </c>
      <c r="D20" s="794"/>
      <c r="E20" s="794"/>
      <c r="F20" s="794"/>
      <c r="G20" s="794"/>
      <c r="H20" s="794"/>
      <c r="I20" s="794"/>
      <c r="J20" s="794"/>
      <c r="K20" s="794"/>
      <c r="L20" s="794"/>
      <c r="M20" s="794"/>
      <c r="N20" s="794"/>
      <c r="O20" s="794"/>
      <c r="P20" s="794"/>
      <c r="Q20" s="794"/>
      <c r="R20" s="794"/>
      <c r="S20" s="785"/>
      <c r="T20" s="830"/>
      <c r="U20" s="737"/>
      <c r="V20" s="741"/>
    </row>
    <row r="21" spans="1:22" ht="8.25" customHeight="1">
      <c r="A21" s="1203"/>
      <c r="B21" s="1206"/>
      <c r="C21" s="721" t="s">
        <v>443</v>
      </c>
      <c r="D21" s="787"/>
      <c r="E21" s="787"/>
      <c r="F21" s="787"/>
      <c r="G21" s="787"/>
      <c r="H21" s="787"/>
      <c r="I21" s="787"/>
      <c r="J21" s="787"/>
      <c r="K21" s="787"/>
      <c r="L21" s="787"/>
      <c r="M21" s="787"/>
      <c r="N21" s="787"/>
      <c r="O21" s="787"/>
      <c r="P21" s="787"/>
      <c r="Q21" s="787"/>
      <c r="R21" s="787"/>
      <c r="S21" s="781"/>
      <c r="T21" s="827"/>
      <c r="U21" s="632"/>
      <c r="V21" s="727"/>
    </row>
    <row r="22" spans="1:22" ht="8.25" customHeight="1">
      <c r="A22" s="1203"/>
      <c r="B22" s="1206" t="s">
        <v>81</v>
      </c>
      <c r="C22" s="721" t="s">
        <v>442</v>
      </c>
      <c r="D22" s="786"/>
      <c r="E22" s="786"/>
      <c r="F22" s="786"/>
      <c r="G22" s="786"/>
      <c r="H22" s="1189" t="s">
        <v>668</v>
      </c>
      <c r="I22" s="1190"/>
      <c r="J22" s="1190"/>
      <c r="K22" s="1191"/>
      <c r="L22" s="1195" t="s">
        <v>669</v>
      </c>
      <c r="M22" s="1196"/>
      <c r="N22" s="731"/>
      <c r="O22" s="731"/>
      <c r="P22" s="786"/>
      <c r="Q22" s="786"/>
      <c r="R22" s="786"/>
      <c r="S22" s="781"/>
      <c r="T22" s="827"/>
      <c r="U22" s="632"/>
      <c r="V22" s="727"/>
    </row>
    <row r="23" spans="1:22" ht="8.25" customHeight="1" thickBot="1">
      <c r="A23" s="1204"/>
      <c r="B23" s="1207"/>
      <c r="C23" s="734" t="s">
        <v>443</v>
      </c>
      <c r="D23" s="795"/>
      <c r="E23" s="795"/>
      <c r="F23" s="795"/>
      <c r="G23" s="795"/>
      <c r="H23" s="1192"/>
      <c r="I23" s="1193"/>
      <c r="J23" s="1193"/>
      <c r="K23" s="1194"/>
      <c r="L23" s="1197"/>
      <c r="M23" s="1198"/>
      <c r="N23" s="736"/>
      <c r="O23" s="736"/>
      <c r="P23" s="795"/>
      <c r="Q23" s="795"/>
      <c r="R23" s="795"/>
      <c r="S23" s="782"/>
      <c r="T23" s="828"/>
      <c r="U23" s="738"/>
      <c r="V23" s="856"/>
    </row>
    <row r="24" spans="1:22" ht="9.75" customHeight="1">
      <c r="A24" s="1202" t="s">
        <v>84</v>
      </c>
      <c r="B24" s="1205" t="s">
        <v>80</v>
      </c>
      <c r="C24" s="733" t="s">
        <v>442</v>
      </c>
      <c r="D24" s="824"/>
      <c r="E24" s="1181" t="s">
        <v>658</v>
      </c>
      <c r="F24" s="1181"/>
      <c r="G24" s="1181"/>
      <c r="H24" s="1181"/>
      <c r="I24" s="1181"/>
      <c r="J24" s="1181"/>
      <c r="K24" s="1181"/>
      <c r="L24" s="1181"/>
      <c r="M24" s="1181"/>
      <c r="N24" s="1181"/>
      <c r="O24" s="1181"/>
      <c r="P24" s="1181"/>
      <c r="Q24" s="1181"/>
      <c r="R24" s="1181"/>
      <c r="S24" s="1181"/>
      <c r="T24" s="938"/>
      <c r="U24" s="800"/>
      <c r="V24" s="742"/>
    </row>
    <row r="25" spans="1:22" ht="9.75" customHeight="1">
      <c r="A25" s="1203"/>
      <c r="B25" s="1206"/>
      <c r="C25" s="721" t="s">
        <v>443</v>
      </c>
      <c r="D25" s="786"/>
      <c r="E25" s="1182"/>
      <c r="F25" s="1182"/>
      <c r="G25" s="1182"/>
      <c r="H25" s="1182"/>
      <c r="I25" s="1182"/>
      <c r="J25" s="1182"/>
      <c r="K25" s="1182"/>
      <c r="L25" s="1182"/>
      <c r="M25" s="1182"/>
      <c r="N25" s="1182"/>
      <c r="O25" s="1182"/>
      <c r="P25" s="1182"/>
      <c r="Q25" s="1182"/>
      <c r="R25" s="1182"/>
      <c r="S25" s="1182"/>
      <c r="T25" s="939"/>
      <c r="U25" s="629"/>
      <c r="V25" s="743"/>
    </row>
    <row r="26" spans="1:22" ht="9.75" customHeight="1">
      <c r="A26" s="1203"/>
      <c r="B26" s="1206" t="s">
        <v>81</v>
      </c>
      <c r="C26" s="721" t="s">
        <v>442</v>
      </c>
      <c r="D26" s="632"/>
      <c r="E26" s="1182"/>
      <c r="F26" s="1182"/>
      <c r="G26" s="1182"/>
      <c r="H26" s="1182"/>
      <c r="I26" s="1182"/>
      <c r="J26" s="1182"/>
      <c r="K26" s="1182"/>
      <c r="L26" s="1182"/>
      <c r="M26" s="1182"/>
      <c r="N26" s="1182"/>
      <c r="O26" s="1182"/>
      <c r="P26" s="1182"/>
      <c r="Q26" s="1182"/>
      <c r="R26" s="1182"/>
      <c r="S26" s="1182"/>
      <c r="T26" s="939"/>
      <c r="U26" s="629"/>
      <c r="V26" s="743"/>
    </row>
    <row r="27" spans="1:22" ht="9.75" customHeight="1" thickBot="1">
      <c r="A27" s="1204"/>
      <c r="B27" s="1207"/>
      <c r="C27" s="734" t="s">
        <v>443</v>
      </c>
      <c r="D27" s="738"/>
      <c r="E27" s="1183"/>
      <c r="F27" s="1183"/>
      <c r="G27" s="1183"/>
      <c r="H27" s="1183"/>
      <c r="I27" s="1183"/>
      <c r="J27" s="1183"/>
      <c r="K27" s="1183"/>
      <c r="L27" s="1183"/>
      <c r="M27" s="1183"/>
      <c r="N27" s="1183"/>
      <c r="O27" s="1183"/>
      <c r="P27" s="1183"/>
      <c r="Q27" s="1183"/>
      <c r="R27" s="1183"/>
      <c r="S27" s="1183"/>
      <c r="T27" s="940"/>
      <c r="U27" s="635"/>
      <c r="V27" s="885"/>
    </row>
    <row r="28" spans="1:22" ht="9.75" customHeight="1">
      <c r="A28" s="1208" t="s">
        <v>85</v>
      </c>
      <c r="B28" s="1210" t="s">
        <v>80</v>
      </c>
      <c r="C28" s="732" t="s">
        <v>442</v>
      </c>
      <c r="D28" s="859"/>
      <c r="E28" s="859"/>
      <c r="F28" s="793"/>
      <c r="G28" s="793"/>
      <c r="H28" s="793"/>
      <c r="I28" s="793"/>
      <c r="J28" s="793"/>
      <c r="K28" s="793"/>
      <c r="L28" s="793"/>
      <c r="M28" s="793"/>
      <c r="N28" s="793"/>
      <c r="O28" s="793"/>
      <c r="P28" s="793"/>
      <c r="Q28" s="793"/>
      <c r="R28" s="793"/>
      <c r="S28" s="793"/>
      <c r="T28" s="937"/>
      <c r="U28" s="859"/>
      <c r="V28" s="739"/>
    </row>
    <row r="29" spans="1:22" ht="9.75" customHeight="1">
      <c r="A29" s="1203"/>
      <c r="B29" s="1206"/>
      <c r="C29" s="721" t="s">
        <v>443</v>
      </c>
      <c r="D29" s="632"/>
      <c r="E29" s="632"/>
      <c r="F29" s="772"/>
      <c r="G29" s="772"/>
      <c r="H29" s="772"/>
      <c r="I29" s="772"/>
      <c r="J29" s="772"/>
      <c r="K29" s="772"/>
      <c r="L29" s="772"/>
      <c r="M29" s="772"/>
      <c r="N29" s="772"/>
      <c r="O29" s="772"/>
      <c r="P29" s="772"/>
      <c r="Q29" s="772"/>
      <c r="R29" s="772"/>
      <c r="S29" s="772"/>
      <c r="T29" s="831"/>
      <c r="U29" s="632"/>
      <c r="V29" s="727"/>
    </row>
    <row r="30" spans="1:22" ht="9.75" customHeight="1">
      <c r="A30" s="1203"/>
      <c r="B30" s="1206" t="s">
        <v>81</v>
      </c>
      <c r="C30" s="721" t="s">
        <v>442</v>
      </c>
      <c r="D30" s="632"/>
      <c r="E30" s="803"/>
      <c r="F30" s="803"/>
      <c r="G30" s="803"/>
      <c r="H30" s="803"/>
      <c r="I30" s="803"/>
      <c r="J30" s="803"/>
      <c r="K30" s="772"/>
      <c r="L30" s="772"/>
      <c r="M30" s="772"/>
      <c r="N30" s="772"/>
      <c r="O30" s="772"/>
      <c r="P30" s="772"/>
      <c r="Q30" s="772"/>
      <c r="R30" s="772"/>
      <c r="S30" s="772"/>
      <c r="T30" s="831"/>
      <c r="U30" s="632"/>
      <c r="V30" s="727"/>
    </row>
    <row r="31" spans="1:22" ht="9.75" customHeight="1" thickBot="1">
      <c r="A31" s="1204"/>
      <c r="B31" s="1207"/>
      <c r="C31" s="734" t="s">
        <v>443</v>
      </c>
      <c r="D31" s="738"/>
      <c r="E31" s="804"/>
      <c r="F31" s="804"/>
      <c r="G31" s="804"/>
      <c r="H31" s="804"/>
      <c r="I31" s="804"/>
      <c r="J31" s="804"/>
      <c r="K31" s="805"/>
      <c r="L31" s="805"/>
      <c r="M31" s="805"/>
      <c r="N31" s="805"/>
      <c r="O31" s="805"/>
      <c r="P31" s="805"/>
      <c r="Q31" s="805"/>
      <c r="R31" s="805"/>
      <c r="S31" s="805"/>
      <c r="T31" s="832"/>
      <c r="U31" s="783"/>
      <c r="V31" s="740"/>
    </row>
    <row r="32" spans="1:22" ht="9.75" customHeight="1">
      <c r="A32" s="1202" t="s">
        <v>86</v>
      </c>
      <c r="B32" s="1205" t="s">
        <v>80</v>
      </c>
      <c r="C32" s="733" t="s">
        <v>442</v>
      </c>
      <c r="D32" s="737"/>
      <c r="E32" s="1184" t="s">
        <v>659</v>
      </c>
      <c r="F32" s="1184"/>
      <c r="G32" s="1184"/>
      <c r="H32" s="1184"/>
      <c r="I32" s="1184"/>
      <c r="J32" s="1184"/>
      <c r="K32" s="1184"/>
      <c r="L32" s="1184"/>
      <c r="M32" s="1184"/>
      <c r="N32" s="1184"/>
      <c r="O32" s="1184"/>
      <c r="P32" s="1184"/>
      <c r="Q32" s="932"/>
      <c r="R32" s="932"/>
      <c r="S32" s="932"/>
      <c r="T32" s="933"/>
      <c r="U32" s="800"/>
      <c r="V32" s="742"/>
    </row>
    <row r="33" spans="1:22" ht="9.75" customHeight="1">
      <c r="A33" s="1203"/>
      <c r="B33" s="1206"/>
      <c r="C33" s="721" t="s">
        <v>443</v>
      </c>
      <c r="D33" s="781"/>
      <c r="E33" s="1185"/>
      <c r="F33" s="1185"/>
      <c r="G33" s="1185"/>
      <c r="H33" s="1185"/>
      <c r="I33" s="1185"/>
      <c r="J33" s="1185"/>
      <c r="K33" s="1185"/>
      <c r="L33" s="1185"/>
      <c r="M33" s="1185"/>
      <c r="N33" s="1185"/>
      <c r="O33" s="1185"/>
      <c r="P33" s="1185"/>
      <c r="Q33" s="934"/>
      <c r="R33" s="934"/>
      <c r="S33" s="934"/>
      <c r="T33" s="757"/>
      <c r="U33" s="629"/>
      <c r="V33" s="743"/>
    </row>
    <row r="34" spans="1:22" ht="9.75" customHeight="1">
      <c r="A34" s="1203"/>
      <c r="B34" s="1206" t="s">
        <v>81</v>
      </c>
      <c r="C34" s="721" t="s">
        <v>442</v>
      </c>
      <c r="D34" s="781"/>
      <c r="E34" s="1185"/>
      <c r="F34" s="1185"/>
      <c r="G34" s="1185"/>
      <c r="H34" s="1185"/>
      <c r="I34" s="1185"/>
      <c r="J34" s="1185"/>
      <c r="K34" s="1185"/>
      <c r="L34" s="1185"/>
      <c r="M34" s="1185"/>
      <c r="N34" s="1185"/>
      <c r="O34" s="1185"/>
      <c r="P34" s="1185"/>
      <c r="Q34" s="934"/>
      <c r="R34" s="934"/>
      <c r="S34" s="934"/>
      <c r="T34" s="757"/>
      <c r="U34" s="629"/>
      <c r="V34" s="743"/>
    </row>
    <row r="35" spans="1:22" ht="9.75" customHeight="1" thickBot="1">
      <c r="A35" s="1204"/>
      <c r="B35" s="1207"/>
      <c r="C35" s="734" t="s">
        <v>443</v>
      </c>
      <c r="D35" s="782"/>
      <c r="E35" s="1186"/>
      <c r="F35" s="1186"/>
      <c r="G35" s="1186"/>
      <c r="H35" s="1186"/>
      <c r="I35" s="1186"/>
      <c r="J35" s="1186"/>
      <c r="K35" s="1186"/>
      <c r="L35" s="1186"/>
      <c r="M35" s="1186"/>
      <c r="N35" s="1186"/>
      <c r="O35" s="1186"/>
      <c r="P35" s="1186"/>
      <c r="Q35" s="935"/>
      <c r="R35" s="935"/>
      <c r="S35" s="935"/>
      <c r="T35" s="936"/>
      <c r="U35" s="635"/>
      <c r="V35" s="885"/>
    </row>
    <row r="36" spans="1:22" ht="9.75" customHeight="1">
      <c r="A36" s="1208" t="s">
        <v>531</v>
      </c>
      <c r="B36" s="1210" t="s">
        <v>80</v>
      </c>
      <c r="C36" s="732" t="s">
        <v>442</v>
      </c>
      <c r="D36" s="826"/>
      <c r="E36" s="931"/>
      <c r="F36" s="931"/>
      <c r="G36" s="931"/>
      <c r="H36" s="931"/>
      <c r="I36" s="931"/>
      <c r="J36" s="931"/>
      <c r="K36" s="931"/>
      <c r="L36" s="931"/>
      <c r="M36" s="931"/>
      <c r="N36" s="931"/>
      <c r="O36" s="931"/>
      <c r="P36" s="931"/>
      <c r="Q36" s="931"/>
      <c r="R36" s="931"/>
      <c r="S36" s="931"/>
      <c r="T36" s="829"/>
      <c r="U36" s="859"/>
      <c r="V36" s="739"/>
    </row>
    <row r="37" spans="1:22" ht="9.75" customHeight="1">
      <c r="A37" s="1203"/>
      <c r="B37" s="1206"/>
      <c r="C37" s="721" t="s">
        <v>443</v>
      </c>
      <c r="D37" s="728"/>
      <c r="E37" s="771"/>
      <c r="F37" s="771"/>
      <c r="G37" s="771"/>
      <c r="H37" s="771"/>
      <c r="I37" s="771"/>
      <c r="J37" s="771"/>
      <c r="K37" s="771"/>
      <c r="L37" s="771"/>
      <c r="M37" s="771"/>
      <c r="N37" s="771"/>
      <c r="O37" s="771"/>
      <c r="P37" s="771"/>
      <c r="Q37" s="771"/>
      <c r="R37" s="771"/>
      <c r="S37" s="771"/>
      <c r="T37" s="833"/>
      <c r="U37" s="575"/>
      <c r="V37" s="633"/>
    </row>
    <row r="38" spans="1:22" ht="9.75" customHeight="1">
      <c r="A38" s="1203"/>
      <c r="B38" s="1206" t="s">
        <v>81</v>
      </c>
      <c r="C38" s="721" t="s">
        <v>442</v>
      </c>
      <c r="D38" s="728"/>
      <c r="E38" s="771"/>
      <c r="F38" s="771"/>
      <c r="G38" s="771"/>
      <c r="H38" s="771"/>
      <c r="I38" s="771"/>
      <c r="J38" s="771"/>
      <c r="K38" s="771"/>
      <c r="L38" s="771"/>
      <c r="M38" s="771"/>
      <c r="N38" s="771"/>
      <c r="O38" s="771"/>
      <c r="P38" s="771"/>
      <c r="Q38" s="771"/>
      <c r="R38" s="771"/>
      <c r="S38" s="771"/>
      <c r="T38" s="833"/>
      <c r="U38" s="575"/>
      <c r="V38" s="633"/>
    </row>
    <row r="39" spans="1:22" ht="9.75" customHeight="1" thickBot="1">
      <c r="A39" s="1209"/>
      <c r="B39" s="1211"/>
      <c r="C39" s="723" t="s">
        <v>443</v>
      </c>
      <c r="D39" s="729"/>
      <c r="E39" s="806"/>
      <c r="F39" s="806"/>
      <c r="G39" s="806"/>
      <c r="H39" s="806"/>
      <c r="I39" s="806"/>
      <c r="J39" s="806"/>
      <c r="K39" s="806"/>
      <c r="L39" s="806"/>
      <c r="M39" s="806"/>
      <c r="N39" s="806"/>
      <c r="O39" s="806"/>
      <c r="P39" s="806"/>
      <c r="Q39" s="806"/>
      <c r="R39" s="806"/>
      <c r="S39" s="806"/>
      <c r="T39" s="834"/>
      <c r="U39" s="568"/>
      <c r="V39" s="822"/>
    </row>
    <row r="40" ht="15.75" thickTop="1"/>
    <row r="41" spans="1:20" ht="33" customHeight="1">
      <c r="A41" s="1199" t="s">
        <v>521</v>
      </c>
      <c r="B41" s="1199"/>
      <c r="C41" s="1199"/>
      <c r="D41" s="1199"/>
      <c r="E41" s="1199"/>
      <c r="F41" s="1199"/>
      <c r="G41" s="1199"/>
      <c r="H41" s="1199"/>
      <c r="I41" s="1199"/>
      <c r="J41" s="1199"/>
      <c r="K41" s="1199"/>
      <c r="L41" s="1199"/>
      <c r="M41" s="1199"/>
      <c r="N41" s="1199"/>
      <c r="O41" s="1199"/>
      <c r="P41" s="1199"/>
      <c r="Q41" s="1199"/>
      <c r="R41" s="1199"/>
      <c r="S41" s="1199"/>
      <c r="T41" s="1199"/>
    </row>
    <row r="42" spans="1:10" ht="15.75">
      <c r="A42" s="712"/>
      <c r="B42" s="590" t="s">
        <v>535</v>
      </c>
      <c r="C42" s="590"/>
      <c r="D42" s="711"/>
      <c r="E42" s="711"/>
      <c r="F42" s="711"/>
      <c r="G42" s="711"/>
      <c r="H42" s="711"/>
      <c r="I42" s="711"/>
      <c r="J42" s="711"/>
    </row>
    <row r="43" spans="1:19" ht="15.75">
      <c r="A43" s="713"/>
      <c r="B43" s="590"/>
      <c r="C43" s="590"/>
      <c r="D43" s="714"/>
      <c r="E43" s="51"/>
      <c r="F43" s="51"/>
      <c r="G43" s="51"/>
      <c r="O43" s="1162" t="s">
        <v>662</v>
      </c>
      <c r="P43" s="1162"/>
      <c r="Q43" s="1162"/>
      <c r="R43" s="1162"/>
      <c r="S43" s="1162"/>
    </row>
    <row r="44" spans="1:19" ht="15.75">
      <c r="A44" s="19"/>
      <c r="B44" s="19"/>
      <c r="C44" s="1200" t="s">
        <v>87</v>
      </c>
      <c r="D44" s="1200"/>
      <c r="E44" s="1200"/>
      <c r="F44" s="714"/>
      <c r="G44" s="714"/>
      <c r="O44" s="1200" t="s">
        <v>74</v>
      </c>
      <c r="P44" s="1200"/>
      <c r="Q44" s="1200"/>
      <c r="R44" s="1200"/>
      <c r="S44" s="1200"/>
    </row>
    <row r="45" spans="1:18" ht="15.75">
      <c r="A45" s="19"/>
      <c r="B45" s="19"/>
      <c r="C45" s="19"/>
      <c r="D45" s="19"/>
      <c r="E45" s="19"/>
      <c r="F45" s="714"/>
      <c r="G45" s="122"/>
      <c r="P45" s="714"/>
      <c r="Q45" s="122"/>
      <c r="R45" s="122"/>
    </row>
    <row r="46" spans="1:18" ht="15.75">
      <c r="A46" s="714"/>
      <c r="B46" s="714"/>
      <c r="C46" s="714"/>
      <c r="D46" s="714"/>
      <c r="E46" s="714"/>
      <c r="F46" s="714"/>
      <c r="G46" s="714"/>
      <c r="P46" s="714"/>
      <c r="Q46" s="714"/>
      <c r="R46" s="714"/>
    </row>
    <row r="47" spans="1:19" ht="15.75">
      <c r="A47" s="714"/>
      <c r="B47" s="714"/>
      <c r="C47" s="1201" t="s">
        <v>73</v>
      </c>
      <c r="D47" s="1201"/>
      <c r="E47" s="1201"/>
      <c r="F47" s="714"/>
      <c r="G47" s="714"/>
      <c r="O47" s="1201" t="s">
        <v>69</v>
      </c>
      <c r="P47" s="1201"/>
      <c r="Q47" s="1201"/>
      <c r="R47" s="1201"/>
      <c r="S47" s="1201"/>
    </row>
  </sheetData>
  <sheetProtection/>
  <mergeCells count="48">
    <mergeCell ref="C8:C10"/>
    <mergeCell ref="A9:B9"/>
    <mergeCell ref="A10:B10"/>
    <mergeCell ref="D8:E8"/>
    <mergeCell ref="F8:I8"/>
    <mergeCell ref="A1:G1"/>
    <mergeCell ref="A2:G2"/>
    <mergeCell ref="A4:T4"/>
    <mergeCell ref="A5:T5"/>
    <mergeCell ref="A6:T6"/>
    <mergeCell ref="B16:B17"/>
    <mergeCell ref="B18:B19"/>
    <mergeCell ref="A20:A23"/>
    <mergeCell ref="B20:B21"/>
    <mergeCell ref="B22:B23"/>
    <mergeCell ref="A8:B8"/>
    <mergeCell ref="A24:A27"/>
    <mergeCell ref="B24:B25"/>
    <mergeCell ref="B26:B27"/>
    <mergeCell ref="A28:A31"/>
    <mergeCell ref="B28:B29"/>
    <mergeCell ref="A11:A15"/>
    <mergeCell ref="B11:B13"/>
    <mergeCell ref="B14:B15"/>
    <mergeCell ref="B30:B31"/>
    <mergeCell ref="A16:A19"/>
    <mergeCell ref="A32:A35"/>
    <mergeCell ref="B32:B33"/>
    <mergeCell ref="B34:B35"/>
    <mergeCell ref="A36:A39"/>
    <mergeCell ref="B36:B37"/>
    <mergeCell ref="B38:B39"/>
    <mergeCell ref="A41:T41"/>
    <mergeCell ref="C44:E44"/>
    <mergeCell ref="C47:E47"/>
    <mergeCell ref="O43:S43"/>
    <mergeCell ref="O44:S44"/>
    <mergeCell ref="O47:S47"/>
    <mergeCell ref="J8:M8"/>
    <mergeCell ref="N8:Q8"/>
    <mergeCell ref="R8:U8"/>
    <mergeCell ref="E24:S27"/>
    <mergeCell ref="E32:P35"/>
    <mergeCell ref="E16:S17"/>
    <mergeCell ref="H14:K15"/>
    <mergeCell ref="H22:K23"/>
    <mergeCell ref="L14:M15"/>
    <mergeCell ref="L22:M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43"/>
  <sheetViews>
    <sheetView zoomScalePageLayoutView="0" workbookViewId="0" topLeftCell="A7">
      <selection activeCell="X29" sqref="X29"/>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201" t="s">
        <v>0</v>
      </c>
      <c r="B1" s="1201"/>
      <c r="C1" s="1201"/>
      <c r="D1" s="581"/>
      <c r="E1" s="581"/>
      <c r="F1" s="581"/>
      <c r="G1" s="581"/>
      <c r="H1" s="581"/>
      <c r="I1" s="581"/>
      <c r="J1" s="581"/>
      <c r="K1" s="581"/>
      <c r="L1" s="53"/>
      <c r="M1" s="53"/>
      <c r="N1" s="1200"/>
      <c r="O1" s="1200"/>
      <c r="P1" s="1200"/>
      <c r="Q1" s="1200"/>
      <c r="R1" s="1200"/>
      <c r="S1" s="1200"/>
      <c r="T1" s="1200"/>
    </row>
    <row r="2" spans="1:20" ht="15.75">
      <c r="A2" s="1221" t="s">
        <v>74</v>
      </c>
      <c r="B2" s="1221"/>
      <c r="C2" s="1221"/>
      <c r="D2" s="718"/>
      <c r="E2" s="718"/>
      <c r="F2" s="718"/>
      <c r="G2" s="718"/>
      <c r="H2" s="718"/>
      <c r="I2" s="718"/>
      <c r="J2" s="718"/>
      <c r="K2" s="718"/>
      <c r="L2" s="53"/>
      <c r="M2" s="53"/>
      <c r="N2" s="1237"/>
      <c r="O2" s="1237"/>
      <c r="P2" s="1237"/>
      <c r="Q2" s="1237"/>
      <c r="R2" s="1237"/>
      <c r="S2" s="1237"/>
      <c r="T2" s="1237"/>
    </row>
    <row r="3" spans="1:20" ht="3.75" customHeight="1">
      <c r="A3" s="53"/>
      <c r="B3" s="19"/>
      <c r="C3" s="19"/>
      <c r="D3" s="19"/>
      <c r="E3" s="19"/>
      <c r="F3" s="19"/>
      <c r="G3" s="19"/>
      <c r="H3" s="53"/>
      <c r="I3" s="53"/>
      <c r="J3" s="53"/>
      <c r="K3" s="53"/>
      <c r="L3" s="53"/>
      <c r="M3" s="53"/>
      <c r="N3" s="53"/>
      <c r="O3" s="719"/>
      <c r="P3" s="53"/>
      <c r="Q3" s="53"/>
      <c r="R3" s="53"/>
      <c r="S3" s="53"/>
      <c r="T3" s="53"/>
    </row>
    <row r="4" spans="1:20" ht="15.75">
      <c r="A4" s="1200" t="s">
        <v>623</v>
      </c>
      <c r="B4" s="1200"/>
      <c r="C4" s="1200"/>
      <c r="D4" s="1200"/>
      <c r="E4" s="1200"/>
      <c r="F4" s="1200"/>
      <c r="G4" s="1200"/>
      <c r="H4" s="1200"/>
      <c r="I4" s="1200"/>
      <c r="J4" s="1200"/>
      <c r="K4" s="1200"/>
      <c r="L4" s="1200"/>
      <c r="M4" s="1200"/>
      <c r="N4" s="1200"/>
      <c r="O4" s="1200"/>
      <c r="P4" s="1200"/>
      <c r="Q4" s="1200"/>
      <c r="R4" s="1200"/>
      <c r="S4" s="1200"/>
      <c r="T4" s="1200"/>
    </row>
    <row r="5" spans="1:20" ht="15.75">
      <c r="A5" s="1200" t="s">
        <v>533</v>
      </c>
      <c r="B5" s="1200"/>
      <c r="C5" s="1200"/>
      <c r="D5" s="1200"/>
      <c r="E5" s="1200"/>
      <c r="F5" s="1200"/>
      <c r="G5" s="1200"/>
      <c r="H5" s="1200"/>
      <c r="I5" s="1200"/>
      <c r="J5" s="1200"/>
      <c r="K5" s="1200"/>
      <c r="L5" s="1200"/>
      <c r="M5" s="1200"/>
      <c r="N5" s="1200"/>
      <c r="O5" s="1200"/>
      <c r="P5" s="1200"/>
      <c r="Q5" s="1200"/>
      <c r="R5" s="1200"/>
      <c r="S5" s="1200"/>
      <c r="T5" s="1200"/>
    </row>
    <row r="6" spans="1:20" ht="15.75">
      <c r="A6" s="1200" t="s">
        <v>610</v>
      </c>
      <c r="B6" s="1200"/>
      <c r="C6" s="1200"/>
      <c r="D6" s="1200"/>
      <c r="E6" s="1200"/>
      <c r="F6" s="1200"/>
      <c r="G6" s="1200"/>
      <c r="H6" s="1200"/>
      <c r="I6" s="1200"/>
      <c r="J6" s="1200"/>
      <c r="K6" s="1200"/>
      <c r="L6" s="1200"/>
      <c r="M6" s="1200"/>
      <c r="N6" s="1200"/>
      <c r="O6" s="1200"/>
      <c r="P6" s="1200"/>
      <c r="Q6" s="1200"/>
      <c r="R6" s="1200"/>
      <c r="S6" s="1200"/>
      <c r="T6" s="1200"/>
    </row>
    <row r="7" spans="1:7" ht="6.75" customHeight="1" thickBot="1">
      <c r="A7" s="1238"/>
      <c r="B7" s="1238"/>
      <c r="C7" s="565"/>
      <c r="D7" s="565"/>
      <c r="E7" s="565"/>
      <c r="F7" s="565"/>
      <c r="G7" s="565"/>
    </row>
    <row r="8" spans="1:23"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176"/>
      <c r="U8" s="1176"/>
      <c r="V8" s="773"/>
      <c r="W8" s="626"/>
    </row>
    <row r="9" spans="1:22"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843" t="s">
        <v>492</v>
      </c>
      <c r="V9" s="633"/>
    </row>
    <row r="10" spans="1:22" ht="12.75" customHeight="1" thickBot="1">
      <c r="A10" s="1219" t="s">
        <v>78</v>
      </c>
      <c r="B10" s="1216"/>
      <c r="C10" s="1216"/>
      <c r="D10" s="724">
        <v>1</v>
      </c>
      <c r="E10" s="724">
        <v>2</v>
      </c>
      <c r="F10" s="724">
        <v>3</v>
      </c>
      <c r="G10" s="724">
        <v>4</v>
      </c>
      <c r="H10" s="724">
        <v>5</v>
      </c>
      <c r="I10" s="724">
        <v>6</v>
      </c>
      <c r="J10" s="724">
        <v>7</v>
      </c>
      <c r="K10" s="724">
        <v>8</v>
      </c>
      <c r="L10" s="724">
        <v>9</v>
      </c>
      <c r="M10" s="724">
        <v>10</v>
      </c>
      <c r="N10" s="724">
        <v>11</v>
      </c>
      <c r="O10" s="724">
        <v>12</v>
      </c>
      <c r="P10" s="724">
        <v>13</v>
      </c>
      <c r="Q10" s="724">
        <v>14</v>
      </c>
      <c r="R10" s="724">
        <v>15</v>
      </c>
      <c r="S10" s="724">
        <v>16</v>
      </c>
      <c r="T10" s="724">
        <v>17</v>
      </c>
      <c r="U10" s="883">
        <v>18</v>
      </c>
      <c r="V10" s="802"/>
    </row>
    <row r="11" spans="1:22" ht="12.75" customHeight="1">
      <c r="A11" s="1202" t="s">
        <v>79</v>
      </c>
      <c r="B11" s="1205" t="s">
        <v>80</v>
      </c>
      <c r="C11" s="776">
        <v>1</v>
      </c>
      <c r="D11" s="1225" t="s">
        <v>620</v>
      </c>
      <c r="E11" s="1225"/>
      <c r="F11" s="1225"/>
      <c r="G11" s="1225"/>
      <c r="H11" s="1225"/>
      <c r="I11" s="1225"/>
      <c r="J11" s="1225"/>
      <c r="K11" s="1225"/>
      <c r="L11" s="1225"/>
      <c r="M11" s="1225"/>
      <c r="N11" s="1225"/>
      <c r="O11" s="1225"/>
      <c r="P11" s="1225"/>
      <c r="Q11" s="1225"/>
      <c r="R11" s="1225"/>
      <c r="S11" s="1225"/>
      <c r="T11" s="1225"/>
      <c r="U11" s="1225"/>
      <c r="V11" s="797"/>
    </row>
    <row r="12" spans="1:22" s="726" customFormat="1" ht="10.5" customHeight="1">
      <c r="A12" s="1203"/>
      <c r="B12" s="1206"/>
      <c r="C12" s="721" t="s">
        <v>611</v>
      </c>
      <c r="D12" s="1232" t="s">
        <v>606</v>
      </c>
      <c r="E12" s="1232"/>
      <c r="F12" s="1232"/>
      <c r="G12" s="1232"/>
      <c r="H12" s="1232"/>
      <c r="I12" s="1232"/>
      <c r="J12" s="1232"/>
      <c r="K12" s="1232"/>
      <c r="L12" s="1232"/>
      <c r="M12" s="1232"/>
      <c r="N12" s="1232"/>
      <c r="O12" s="1232"/>
      <c r="P12" s="1232"/>
      <c r="Q12" s="1232"/>
      <c r="R12" s="1232"/>
      <c r="S12" s="1232"/>
      <c r="T12" s="916"/>
      <c r="U12" s="774"/>
      <c r="V12" s="835"/>
    </row>
    <row r="13" spans="1:22" s="726" customFormat="1" ht="10.5" customHeight="1">
      <c r="A13" s="1203"/>
      <c r="B13" s="1206"/>
      <c r="C13" s="721" t="s">
        <v>612</v>
      </c>
      <c r="D13" s="1232"/>
      <c r="E13" s="1232"/>
      <c r="F13" s="1232"/>
      <c r="G13" s="1232"/>
      <c r="H13" s="1232"/>
      <c r="I13" s="1232"/>
      <c r="J13" s="1232"/>
      <c r="K13" s="1232"/>
      <c r="L13" s="1232"/>
      <c r="M13" s="1232"/>
      <c r="N13" s="1232"/>
      <c r="O13" s="1232"/>
      <c r="P13" s="1232"/>
      <c r="Q13" s="1232"/>
      <c r="R13" s="1232"/>
      <c r="S13" s="1232"/>
      <c r="T13" s="848"/>
      <c r="U13" s="774"/>
      <c r="V13" s="835"/>
    </row>
    <row r="14" spans="1:22" s="726" customFormat="1" ht="10.5" customHeight="1">
      <c r="A14" s="1203"/>
      <c r="B14" s="1206" t="s">
        <v>81</v>
      </c>
      <c r="C14" s="721" t="s">
        <v>442</v>
      </c>
      <c r="D14" s="1232"/>
      <c r="E14" s="1232"/>
      <c r="F14" s="1232"/>
      <c r="G14" s="1232"/>
      <c r="H14" s="1232"/>
      <c r="I14" s="1232"/>
      <c r="J14" s="1232"/>
      <c r="K14" s="1232"/>
      <c r="L14" s="1232"/>
      <c r="M14" s="1232"/>
      <c r="N14" s="1232"/>
      <c r="O14" s="1232"/>
      <c r="P14" s="1232"/>
      <c r="Q14" s="1232"/>
      <c r="R14" s="1232"/>
      <c r="S14" s="1232"/>
      <c r="T14" s="848"/>
      <c r="U14" s="774"/>
      <c r="V14" s="835"/>
    </row>
    <row r="15" spans="1:22" s="726" customFormat="1" ht="10.5" customHeight="1" thickBot="1">
      <c r="A15" s="1204"/>
      <c r="B15" s="1207"/>
      <c r="C15" s="734" t="s">
        <v>443</v>
      </c>
      <c r="D15" s="1233"/>
      <c r="E15" s="1233"/>
      <c r="F15" s="1233"/>
      <c r="G15" s="1233"/>
      <c r="H15" s="1233"/>
      <c r="I15" s="1233"/>
      <c r="J15" s="1233"/>
      <c r="K15" s="1233"/>
      <c r="L15" s="1233"/>
      <c r="M15" s="1233"/>
      <c r="N15" s="1233"/>
      <c r="O15" s="1233"/>
      <c r="P15" s="1233"/>
      <c r="Q15" s="1233"/>
      <c r="R15" s="1233"/>
      <c r="S15" s="1233"/>
      <c r="T15" s="919"/>
      <c r="U15" s="920"/>
      <c r="V15" s="921"/>
    </row>
    <row r="16" spans="1:22" s="726" customFormat="1" ht="13.5" customHeight="1">
      <c r="A16" s="1208" t="s">
        <v>82</v>
      </c>
      <c r="B16" s="1210" t="s">
        <v>80</v>
      </c>
      <c r="C16" s="732" t="s">
        <v>442</v>
      </c>
      <c r="D16" s="1226" t="s">
        <v>597</v>
      </c>
      <c r="E16" s="1226"/>
      <c r="F16" s="1226"/>
      <c r="G16" s="1226"/>
      <c r="H16" s="1226"/>
      <c r="I16" s="1226"/>
      <c r="J16" s="1226"/>
      <c r="K16" s="1226"/>
      <c r="L16" s="1226"/>
      <c r="M16" s="1226"/>
      <c r="N16" s="1226"/>
      <c r="O16" s="1226"/>
      <c r="P16" s="1226"/>
      <c r="Q16" s="1226"/>
      <c r="R16" s="1226"/>
      <c r="S16" s="1226"/>
      <c r="T16" s="1226"/>
      <c r="U16" s="917"/>
      <c r="V16" s="918"/>
    </row>
    <row r="17" spans="1:22" s="726" customFormat="1" ht="13.5" customHeight="1">
      <c r="A17" s="1203"/>
      <c r="B17" s="1206"/>
      <c r="C17" s="721" t="s">
        <v>443</v>
      </c>
      <c r="D17" s="1227" t="s">
        <v>598</v>
      </c>
      <c r="E17" s="1227"/>
      <c r="F17" s="1227"/>
      <c r="G17" s="1227"/>
      <c r="H17" s="1227"/>
      <c r="I17" s="1227"/>
      <c r="J17" s="1227"/>
      <c r="K17" s="1227"/>
      <c r="L17" s="1227"/>
      <c r="M17" s="1227"/>
      <c r="N17" s="1227"/>
      <c r="O17" s="1227"/>
      <c r="P17" s="1227"/>
      <c r="Q17" s="1227"/>
      <c r="R17" s="1227"/>
      <c r="S17" s="1227"/>
      <c r="T17" s="1227"/>
      <c r="U17" s="772"/>
      <c r="V17" s="788"/>
    </row>
    <row r="18" spans="1:22" s="726" customFormat="1" ht="13.5" customHeight="1">
      <c r="A18" s="1203"/>
      <c r="B18" s="1206" t="s">
        <v>81</v>
      </c>
      <c r="C18" s="721" t="s">
        <v>442</v>
      </c>
      <c r="D18" s="1228" t="s">
        <v>599</v>
      </c>
      <c r="E18" s="1228"/>
      <c r="F18" s="1228"/>
      <c r="G18" s="1228"/>
      <c r="H18" s="1228"/>
      <c r="I18" s="1228"/>
      <c r="J18" s="1228"/>
      <c r="K18" s="1228"/>
      <c r="L18" s="1228"/>
      <c r="M18" s="1228"/>
      <c r="N18" s="1228"/>
      <c r="O18" s="1228"/>
      <c r="P18" s="1228"/>
      <c r="Q18" s="1228"/>
      <c r="R18" s="1228"/>
      <c r="S18" s="1228"/>
      <c r="T18" s="1228"/>
      <c r="U18" s="774"/>
      <c r="V18" s="835"/>
    </row>
    <row r="19" spans="1:22" s="726" customFormat="1" ht="13.5" customHeight="1" thickBot="1">
      <c r="A19" s="1242"/>
      <c r="B19" s="1243"/>
      <c r="C19" s="722" t="s">
        <v>532</v>
      </c>
      <c r="D19" s="1229" t="s">
        <v>600</v>
      </c>
      <c r="E19" s="1229"/>
      <c r="F19" s="1229"/>
      <c r="G19" s="1229"/>
      <c r="H19" s="1229"/>
      <c r="I19" s="1229"/>
      <c r="J19" s="1229"/>
      <c r="K19" s="1229"/>
      <c r="L19" s="1229"/>
      <c r="M19" s="1229"/>
      <c r="N19" s="1229"/>
      <c r="O19" s="1229"/>
      <c r="P19" s="1229"/>
      <c r="Q19" s="1229"/>
      <c r="R19" s="1229"/>
      <c r="S19" s="1229"/>
      <c r="T19" s="1229"/>
      <c r="U19" s="861"/>
      <c r="V19" s="898"/>
    </row>
    <row r="20" spans="1:22" s="726" customFormat="1" ht="10.5" customHeight="1">
      <c r="A20" s="1202" t="s">
        <v>83</v>
      </c>
      <c r="B20" s="1205" t="s">
        <v>80</v>
      </c>
      <c r="C20" s="733" t="s">
        <v>442</v>
      </c>
      <c r="D20" s="895"/>
      <c r="E20" s="1235" t="s">
        <v>608</v>
      </c>
      <c r="F20" s="1235"/>
      <c r="G20" s="1235"/>
      <c r="H20" s="1235"/>
      <c r="I20" s="1235"/>
      <c r="J20" s="1235"/>
      <c r="K20" s="1235"/>
      <c r="L20" s="1235"/>
      <c r="M20" s="1235"/>
      <c r="N20" s="1235"/>
      <c r="O20" s="1235"/>
      <c r="P20" s="1235"/>
      <c r="Q20" s="1235"/>
      <c r="R20" s="1235"/>
      <c r="S20" s="1235"/>
      <c r="T20" s="924"/>
      <c r="U20" s="796"/>
      <c r="V20" s="839"/>
    </row>
    <row r="21" spans="1:22" s="726" customFormat="1" ht="10.5" customHeight="1">
      <c r="A21" s="1203"/>
      <c r="B21" s="1206"/>
      <c r="C21" s="721" t="s">
        <v>443</v>
      </c>
      <c r="D21" s="849"/>
      <c r="E21" s="1236"/>
      <c r="F21" s="1236"/>
      <c r="G21" s="1236"/>
      <c r="H21" s="1236"/>
      <c r="I21" s="1236"/>
      <c r="J21" s="1236"/>
      <c r="K21" s="1236"/>
      <c r="L21" s="1236"/>
      <c r="M21" s="1236"/>
      <c r="N21" s="1236"/>
      <c r="O21" s="1236"/>
      <c r="P21" s="1236"/>
      <c r="Q21" s="1236"/>
      <c r="R21" s="1236"/>
      <c r="S21" s="1236"/>
      <c r="T21" s="849"/>
      <c r="U21" s="128"/>
      <c r="V21" s="835"/>
    </row>
    <row r="22" spans="1:22" s="726" customFormat="1" ht="10.5" customHeight="1">
      <c r="A22" s="1203"/>
      <c r="B22" s="1206" t="s">
        <v>81</v>
      </c>
      <c r="C22" s="721" t="s">
        <v>442</v>
      </c>
      <c r="D22" s="849"/>
      <c r="E22" s="1231" t="s">
        <v>604</v>
      </c>
      <c r="F22" s="1231"/>
      <c r="G22" s="1231"/>
      <c r="H22" s="1231"/>
      <c r="I22" s="1231"/>
      <c r="J22" s="1231"/>
      <c r="K22" s="1231"/>
      <c r="L22" s="1231"/>
      <c r="M22" s="1231"/>
      <c r="N22" s="1231"/>
      <c r="O22" s="1231"/>
      <c r="P22" s="1231"/>
      <c r="Q22" s="1231"/>
      <c r="R22" s="1231"/>
      <c r="S22" s="1231"/>
      <c r="T22" s="1231"/>
      <c r="U22" s="1231"/>
      <c r="V22" s="835"/>
    </row>
    <row r="23" spans="1:22" s="726" customFormat="1" ht="10.5" customHeight="1" thickBot="1">
      <c r="A23" s="1204"/>
      <c r="B23" s="1207"/>
      <c r="C23" s="734" t="s">
        <v>443</v>
      </c>
      <c r="D23" s="925"/>
      <c r="E23" s="1246"/>
      <c r="F23" s="1246"/>
      <c r="G23" s="1246"/>
      <c r="H23" s="1246"/>
      <c r="I23" s="1246"/>
      <c r="J23" s="1246"/>
      <c r="K23" s="1246"/>
      <c r="L23" s="1246"/>
      <c r="M23" s="1246"/>
      <c r="N23" s="1246"/>
      <c r="O23" s="1246"/>
      <c r="P23" s="1246"/>
      <c r="Q23" s="1246"/>
      <c r="R23" s="1246"/>
      <c r="S23" s="1246"/>
      <c r="T23" s="1246"/>
      <c r="U23" s="1246"/>
      <c r="V23" s="921"/>
    </row>
    <row r="24" spans="1:22" s="726" customFormat="1" ht="13.5" customHeight="1">
      <c r="A24" s="1208" t="s">
        <v>84</v>
      </c>
      <c r="B24" s="1210" t="s">
        <v>80</v>
      </c>
      <c r="C24" s="732" t="s">
        <v>442</v>
      </c>
      <c r="D24" s="1226" t="s">
        <v>597</v>
      </c>
      <c r="E24" s="1226"/>
      <c r="F24" s="1226"/>
      <c r="G24" s="1226"/>
      <c r="H24" s="1226"/>
      <c r="I24" s="1226"/>
      <c r="J24" s="1226"/>
      <c r="K24" s="1226"/>
      <c r="L24" s="1226"/>
      <c r="M24" s="1226"/>
      <c r="N24" s="1226"/>
      <c r="O24" s="1226"/>
      <c r="P24" s="1226"/>
      <c r="Q24" s="1226"/>
      <c r="R24" s="1226"/>
      <c r="S24" s="1226"/>
      <c r="T24" s="1226"/>
      <c r="U24" s="922"/>
      <c r="V24" s="923"/>
    </row>
    <row r="25" spans="1:22" s="726" customFormat="1" ht="13.5" customHeight="1">
      <c r="A25" s="1203"/>
      <c r="B25" s="1206"/>
      <c r="C25" s="721" t="s">
        <v>443</v>
      </c>
      <c r="D25" s="1227" t="s">
        <v>598</v>
      </c>
      <c r="E25" s="1227"/>
      <c r="F25" s="1227"/>
      <c r="G25" s="1227"/>
      <c r="H25" s="1227"/>
      <c r="I25" s="1227"/>
      <c r="J25" s="1227"/>
      <c r="K25" s="1227"/>
      <c r="L25" s="1227"/>
      <c r="M25" s="1227"/>
      <c r="N25" s="1227"/>
      <c r="O25" s="1227"/>
      <c r="P25" s="1227"/>
      <c r="Q25" s="1227"/>
      <c r="R25" s="1227"/>
      <c r="S25" s="1227"/>
      <c r="T25" s="1227"/>
      <c r="U25" s="836"/>
      <c r="V25" s="837"/>
    </row>
    <row r="26" spans="1:22" s="726" customFormat="1" ht="13.5" customHeight="1">
      <c r="A26" s="1203"/>
      <c r="B26" s="1206" t="s">
        <v>81</v>
      </c>
      <c r="C26" s="721" t="s">
        <v>442</v>
      </c>
      <c r="D26" s="850"/>
      <c r="E26" s="1182" t="s">
        <v>607</v>
      </c>
      <c r="F26" s="1182"/>
      <c r="G26" s="1182"/>
      <c r="H26" s="1182"/>
      <c r="I26" s="1182"/>
      <c r="J26" s="1182"/>
      <c r="K26" s="1182"/>
      <c r="L26" s="1182"/>
      <c r="M26" s="1182"/>
      <c r="N26" s="1182"/>
      <c r="O26" s="1182"/>
      <c r="P26" s="1182"/>
      <c r="Q26" s="1182"/>
      <c r="R26" s="1182"/>
      <c r="S26" s="1182"/>
      <c r="T26" s="849"/>
      <c r="U26" s="836"/>
      <c r="V26" s="835"/>
    </row>
    <row r="27" spans="1:22" s="726" customFormat="1" ht="13.5" customHeight="1" thickBot="1">
      <c r="A27" s="1242"/>
      <c r="B27" s="1243"/>
      <c r="C27" s="722" t="s">
        <v>443</v>
      </c>
      <c r="D27" s="893"/>
      <c r="E27" s="1234"/>
      <c r="F27" s="1234"/>
      <c r="G27" s="1234"/>
      <c r="H27" s="1234"/>
      <c r="I27" s="1234"/>
      <c r="J27" s="1234"/>
      <c r="K27" s="1234"/>
      <c r="L27" s="1234"/>
      <c r="M27" s="1234"/>
      <c r="N27" s="1234"/>
      <c r="O27" s="1234"/>
      <c r="P27" s="1234"/>
      <c r="Q27" s="1234"/>
      <c r="R27" s="1234"/>
      <c r="S27" s="1234"/>
      <c r="T27" s="926"/>
      <c r="U27" s="927"/>
      <c r="V27" s="838"/>
    </row>
    <row r="28" spans="1:22" s="726" customFormat="1" ht="13.5" customHeight="1">
      <c r="A28" s="1202" t="s">
        <v>85</v>
      </c>
      <c r="B28" s="1205" t="s">
        <v>80</v>
      </c>
      <c r="C28" s="733" t="s">
        <v>442</v>
      </c>
      <c r="D28" s="1240" t="s">
        <v>601</v>
      </c>
      <c r="E28" s="1240"/>
      <c r="F28" s="1240"/>
      <c r="G28" s="1240"/>
      <c r="H28" s="1240"/>
      <c r="I28" s="1240"/>
      <c r="J28" s="1240"/>
      <c r="K28" s="1240"/>
      <c r="L28" s="1240"/>
      <c r="M28" s="1240"/>
      <c r="N28" s="1240"/>
      <c r="O28" s="1240"/>
      <c r="P28" s="1240"/>
      <c r="Q28" s="1240"/>
      <c r="R28" s="1240"/>
      <c r="S28" s="1240"/>
      <c r="T28" s="1240"/>
      <c r="U28" s="796"/>
      <c r="V28" s="900"/>
    </row>
    <row r="29" spans="1:22" s="726" customFormat="1" ht="13.5" customHeight="1">
      <c r="A29" s="1203"/>
      <c r="B29" s="1206"/>
      <c r="C29" s="721" t="s">
        <v>443</v>
      </c>
      <c r="D29" s="575"/>
      <c r="E29" s="575"/>
      <c r="F29" s="575"/>
      <c r="G29" s="575"/>
      <c r="H29" s="575"/>
      <c r="I29" s="575"/>
      <c r="J29" s="575"/>
      <c r="K29" s="575"/>
      <c r="L29" s="1241"/>
      <c r="M29" s="1241"/>
      <c r="N29" s="1241"/>
      <c r="O29" s="1241"/>
      <c r="P29" s="1241"/>
      <c r="Q29" s="1241"/>
      <c r="R29" s="1241"/>
      <c r="S29" s="1241"/>
      <c r="T29" s="1241"/>
      <c r="U29" s="772"/>
      <c r="V29" s="788"/>
    </row>
    <row r="30" spans="1:22" s="726" customFormat="1" ht="13.5" customHeight="1">
      <c r="A30" s="1203"/>
      <c r="B30" s="1206" t="s">
        <v>81</v>
      </c>
      <c r="C30" s="721" t="s">
        <v>442</v>
      </c>
      <c r="D30" s="1244" t="s">
        <v>602</v>
      </c>
      <c r="E30" s="1244"/>
      <c r="F30" s="1244"/>
      <c r="G30" s="1244"/>
      <c r="H30" s="1244"/>
      <c r="I30" s="1244"/>
      <c r="J30" s="1244"/>
      <c r="K30" s="1244"/>
      <c r="L30" s="1244"/>
      <c r="M30" s="1244"/>
      <c r="N30" s="1244"/>
      <c r="O30" s="1244"/>
      <c r="P30" s="1244"/>
      <c r="Q30" s="1244"/>
      <c r="R30" s="1244"/>
      <c r="S30" s="1244"/>
      <c r="T30" s="1244"/>
      <c r="U30" s="128"/>
      <c r="V30" s="758"/>
    </row>
    <row r="31" spans="1:22" s="726" customFormat="1" ht="13.5" customHeight="1" thickBot="1">
      <c r="A31" s="1204"/>
      <c r="B31" s="1207"/>
      <c r="C31" s="734" t="s">
        <v>443</v>
      </c>
      <c r="D31" s="1245" t="s">
        <v>603</v>
      </c>
      <c r="E31" s="1245"/>
      <c r="F31" s="1245"/>
      <c r="G31" s="1245"/>
      <c r="H31" s="1245"/>
      <c r="I31" s="1245"/>
      <c r="J31" s="1245"/>
      <c r="K31" s="1245"/>
      <c r="L31" s="1245"/>
      <c r="M31" s="1245"/>
      <c r="N31" s="1245"/>
      <c r="O31" s="1245"/>
      <c r="P31" s="1245"/>
      <c r="Q31" s="1245"/>
      <c r="R31" s="1245"/>
      <c r="S31" s="1245"/>
      <c r="T31" s="1245"/>
      <c r="U31" s="930"/>
      <c r="V31" s="921"/>
    </row>
    <row r="32" spans="1:22" s="726" customFormat="1" ht="13.5" customHeight="1">
      <c r="A32" s="1208" t="s">
        <v>86</v>
      </c>
      <c r="B32" s="1210" t="s">
        <v>80</v>
      </c>
      <c r="C32" s="732" t="s">
        <v>442</v>
      </c>
      <c r="D32" s="825"/>
      <c r="E32" s="825"/>
      <c r="F32" s="928"/>
      <c r="G32" s="93"/>
      <c r="H32" s="93"/>
      <c r="I32" s="93"/>
      <c r="J32" s="1247" t="s">
        <v>661</v>
      </c>
      <c r="K32" s="1247"/>
      <c r="L32" s="1247"/>
      <c r="M32" s="1247"/>
      <c r="N32" s="1247"/>
      <c r="O32" s="1247"/>
      <c r="P32" s="1230" t="s">
        <v>605</v>
      </c>
      <c r="Q32" s="1230"/>
      <c r="R32" s="1230"/>
      <c r="S32" s="1230"/>
      <c r="T32" s="1230"/>
      <c r="U32" s="1230"/>
      <c r="V32" s="929"/>
    </row>
    <row r="33" spans="1:22" s="726" customFormat="1" ht="13.5" customHeight="1">
      <c r="A33" s="1203"/>
      <c r="B33" s="1206"/>
      <c r="C33" s="721" t="s">
        <v>443</v>
      </c>
      <c r="D33" s="772"/>
      <c r="E33" s="730"/>
      <c r="F33" s="94"/>
      <c r="G33" s="94"/>
      <c r="H33" s="94"/>
      <c r="I33" s="94"/>
      <c r="J33" s="1248"/>
      <c r="K33" s="1248"/>
      <c r="L33" s="1248"/>
      <c r="M33" s="1248"/>
      <c r="N33" s="1248"/>
      <c r="O33" s="1248"/>
      <c r="P33" s="1231"/>
      <c r="Q33" s="1231"/>
      <c r="R33" s="1231"/>
      <c r="S33" s="1231"/>
      <c r="T33" s="1231"/>
      <c r="U33" s="1231"/>
      <c r="V33" s="835"/>
    </row>
    <row r="34" spans="1:22" s="726" customFormat="1" ht="13.5" customHeight="1">
      <c r="A34" s="1203"/>
      <c r="B34" s="1206" t="s">
        <v>81</v>
      </c>
      <c r="C34" s="721">
        <v>1</v>
      </c>
      <c r="D34" s="730"/>
      <c r="E34" s="631"/>
      <c r="F34" s="631"/>
      <c r="G34" s="631"/>
      <c r="H34" s="631"/>
      <c r="I34" s="631"/>
      <c r="J34" s="1248"/>
      <c r="K34" s="1248"/>
      <c r="L34" s="1248"/>
      <c r="M34" s="1248"/>
      <c r="N34" s="1248"/>
      <c r="O34" s="1248"/>
      <c r="P34" s="631"/>
      <c r="Q34" s="631"/>
      <c r="R34" s="631"/>
      <c r="S34" s="631"/>
      <c r="T34" s="730"/>
      <c r="U34" s="730"/>
      <c r="V34" s="840"/>
    </row>
    <row r="35" spans="1:22" s="726" customFormat="1" ht="13.5" customHeight="1" thickBot="1">
      <c r="A35" s="1209"/>
      <c r="B35" s="1211"/>
      <c r="C35" s="723">
        <v>2</v>
      </c>
      <c r="D35" s="775"/>
      <c r="E35" s="799"/>
      <c r="F35" s="799"/>
      <c r="G35" s="799"/>
      <c r="H35" s="799"/>
      <c r="I35" s="799"/>
      <c r="J35" s="1249"/>
      <c r="K35" s="1249"/>
      <c r="L35" s="1249"/>
      <c r="M35" s="1249"/>
      <c r="N35" s="1249"/>
      <c r="O35" s="1249"/>
      <c r="P35" s="799"/>
      <c r="Q35" s="799"/>
      <c r="R35" s="799"/>
      <c r="S35" s="799"/>
      <c r="T35" s="775"/>
      <c r="U35" s="775"/>
      <c r="V35" s="841"/>
    </row>
    <row r="36" ht="15.75" thickTop="1"/>
    <row r="37" spans="1:21" ht="30.75" customHeight="1">
      <c r="A37" s="1199" t="s">
        <v>521</v>
      </c>
      <c r="B37" s="1199"/>
      <c r="C37" s="1199"/>
      <c r="D37" s="1199"/>
      <c r="E37" s="1199"/>
      <c r="F37" s="1199"/>
      <c r="G37" s="1199"/>
      <c r="H37" s="1199"/>
      <c r="I37" s="1199"/>
      <c r="J37" s="1199"/>
      <c r="K37" s="1199"/>
      <c r="L37" s="1199"/>
      <c r="M37" s="1199"/>
      <c r="N37" s="1199"/>
      <c r="O37" s="1199"/>
      <c r="P37" s="1199"/>
      <c r="Q37" s="1199"/>
      <c r="R37" s="1199"/>
      <c r="S37" s="1199"/>
      <c r="T37" s="1199"/>
      <c r="U37" s="1199"/>
    </row>
    <row r="38" spans="1:7" ht="16.5" customHeight="1">
      <c r="A38" s="712"/>
      <c r="B38" s="590" t="s">
        <v>534</v>
      </c>
      <c r="C38" s="590"/>
      <c r="D38" s="711"/>
      <c r="E38" s="711"/>
      <c r="F38" s="711"/>
      <c r="G38" s="711"/>
    </row>
    <row r="39" spans="1:18" ht="15" customHeight="1">
      <c r="A39" s="713"/>
      <c r="B39" s="590"/>
      <c r="C39" s="590"/>
      <c r="D39" s="51"/>
      <c r="M39" s="1162" t="s">
        <v>662</v>
      </c>
      <c r="N39" s="1162"/>
      <c r="O39" s="1162"/>
      <c r="P39" s="1162"/>
      <c r="Q39" s="1162"/>
      <c r="R39" s="1162"/>
    </row>
    <row r="40" spans="1:18" ht="15.75">
      <c r="A40" s="19"/>
      <c r="B40" s="19"/>
      <c r="C40" s="122" t="s">
        <v>87</v>
      </c>
      <c r="D40" s="714"/>
      <c r="M40" s="1200" t="s">
        <v>74</v>
      </c>
      <c r="N40" s="1200"/>
      <c r="O40" s="1200"/>
      <c r="P40" s="1200"/>
      <c r="Q40" s="1200"/>
      <c r="R40" s="1200"/>
    </row>
    <row r="41" spans="1:16" ht="15.75">
      <c r="A41" s="19"/>
      <c r="B41" s="19"/>
      <c r="C41" s="19"/>
      <c r="D41" s="122"/>
      <c r="N41" s="714"/>
      <c r="O41" s="122"/>
      <c r="P41" s="122"/>
    </row>
    <row r="42" spans="1:16" ht="18" customHeight="1">
      <c r="A42" s="714"/>
      <c r="B42" s="714"/>
      <c r="C42" s="714"/>
      <c r="D42" s="714"/>
      <c r="N42" s="714"/>
      <c r="O42" s="714"/>
      <c r="P42" s="714"/>
    </row>
    <row r="43" spans="1:18" ht="15.75">
      <c r="A43" s="714"/>
      <c r="B43" s="714"/>
      <c r="C43" s="760" t="s">
        <v>73</v>
      </c>
      <c r="D43" s="714"/>
      <c r="M43" s="1201" t="s">
        <v>69</v>
      </c>
      <c r="N43" s="1201"/>
      <c r="O43" s="1201"/>
      <c r="P43" s="1201"/>
      <c r="Q43" s="1201"/>
      <c r="R43" s="1201"/>
    </row>
  </sheetData>
  <sheetProtection/>
  <mergeCells count="56">
    <mergeCell ref="M43:R43"/>
    <mergeCell ref="A1:C1"/>
    <mergeCell ref="A2:C2"/>
    <mergeCell ref="A32:A35"/>
    <mergeCell ref="B32:B33"/>
    <mergeCell ref="B34:B35"/>
    <mergeCell ref="B26:B27"/>
    <mergeCell ref="J32:O35"/>
    <mergeCell ref="A37:U37"/>
    <mergeCell ref="M39:R39"/>
    <mergeCell ref="M40:R40"/>
    <mergeCell ref="A20:A23"/>
    <mergeCell ref="B20:B21"/>
    <mergeCell ref="B22:B23"/>
    <mergeCell ref="B24:B25"/>
    <mergeCell ref="A28:A31"/>
    <mergeCell ref="B30:B31"/>
    <mergeCell ref="D30:T30"/>
    <mergeCell ref="D31:T31"/>
    <mergeCell ref="E22:U23"/>
    <mergeCell ref="R8:U8"/>
    <mergeCell ref="A8:B8"/>
    <mergeCell ref="C8:C10"/>
    <mergeCell ref="D28:T28"/>
    <mergeCell ref="L29:T29"/>
    <mergeCell ref="B14:B15"/>
    <mergeCell ref="A16:A19"/>
    <mergeCell ref="B16:B17"/>
    <mergeCell ref="B18:B19"/>
    <mergeCell ref="A24:A27"/>
    <mergeCell ref="A7:B7"/>
    <mergeCell ref="D8:E8"/>
    <mergeCell ref="F8:I8"/>
    <mergeCell ref="J8:M8"/>
    <mergeCell ref="B28:B29"/>
    <mergeCell ref="N8:Q8"/>
    <mergeCell ref="A9:B9"/>
    <mergeCell ref="A10:B10"/>
    <mergeCell ref="B11:B13"/>
    <mergeCell ref="A11:A15"/>
    <mergeCell ref="D25:T25"/>
    <mergeCell ref="P32:U33"/>
    <mergeCell ref="D12:S15"/>
    <mergeCell ref="E26:S27"/>
    <mergeCell ref="E20:S21"/>
    <mergeCell ref="N1:T1"/>
    <mergeCell ref="N2:T2"/>
    <mergeCell ref="A4:T4"/>
    <mergeCell ref="A5:T5"/>
    <mergeCell ref="A6:T6"/>
    <mergeCell ref="D11:U11"/>
    <mergeCell ref="D16:T16"/>
    <mergeCell ref="D24:T24"/>
    <mergeCell ref="D17:T17"/>
    <mergeCell ref="D18:T18"/>
    <mergeCell ref="D19:T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47"/>
  <sheetViews>
    <sheetView tabSelected="1" zoomScale="85" zoomScaleNormal="85" zoomScalePageLayoutView="0" workbookViewId="0" topLeftCell="A1">
      <selection activeCell="AE30" sqref="AE30"/>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201" t="s">
        <v>0</v>
      </c>
      <c r="B1" s="1201"/>
      <c r="C1" s="1201"/>
      <c r="D1" s="1201"/>
      <c r="E1" s="1201"/>
      <c r="F1" s="1201"/>
      <c r="G1" s="709"/>
      <c r="H1" s="709"/>
      <c r="I1" s="709"/>
    </row>
    <row r="2" spans="1:9" ht="15.75">
      <c r="A2" s="1221" t="s">
        <v>74</v>
      </c>
      <c r="B2" s="1221"/>
      <c r="C2" s="1221"/>
      <c r="D2" s="1221"/>
      <c r="E2" s="1221"/>
      <c r="F2" s="1221"/>
      <c r="G2" s="710"/>
      <c r="H2" s="710"/>
      <c r="I2" s="710"/>
    </row>
    <row r="3" spans="1:9" ht="10.5" customHeight="1">
      <c r="A3" s="9"/>
      <c r="B3" s="20"/>
      <c r="C3" s="20"/>
      <c r="D3" s="9"/>
      <c r="E3" s="9"/>
      <c r="F3" s="21"/>
      <c r="G3" s="9"/>
      <c r="H3" s="9"/>
      <c r="I3" s="9"/>
    </row>
    <row r="4" spans="1:19" ht="25.5">
      <c r="A4" s="1222" t="s">
        <v>485</v>
      </c>
      <c r="B4" s="1222"/>
      <c r="C4" s="1222"/>
      <c r="D4" s="1222"/>
      <c r="E4" s="1222"/>
      <c r="F4" s="1222"/>
      <c r="G4" s="1222"/>
      <c r="H4" s="1222"/>
      <c r="I4" s="1222"/>
      <c r="J4" s="1222"/>
      <c r="K4" s="1222"/>
      <c r="L4" s="1222"/>
      <c r="M4" s="1222"/>
      <c r="N4" s="1222"/>
      <c r="O4" s="1222"/>
      <c r="P4" s="1222"/>
      <c r="Q4" s="1222"/>
      <c r="R4" s="1222"/>
      <c r="S4" s="1222"/>
    </row>
    <row r="5" spans="1:19" ht="18.75">
      <c r="A5" s="1223" t="s">
        <v>667</v>
      </c>
      <c r="B5" s="1223"/>
      <c r="C5" s="1223"/>
      <c r="D5" s="1223"/>
      <c r="E5" s="1223"/>
      <c r="F5" s="1223"/>
      <c r="G5" s="1223"/>
      <c r="H5" s="1223"/>
      <c r="I5" s="1223"/>
      <c r="J5" s="1223"/>
      <c r="K5" s="1223"/>
      <c r="L5" s="1223"/>
      <c r="M5" s="1223"/>
      <c r="N5" s="1223"/>
      <c r="O5" s="1223"/>
      <c r="P5" s="1223"/>
      <c r="Q5" s="1223"/>
      <c r="R5" s="1223"/>
      <c r="S5" s="1223"/>
    </row>
    <row r="6" spans="1:19" ht="18.75">
      <c r="A6" s="1224" t="s">
        <v>677</v>
      </c>
      <c r="B6" s="1224"/>
      <c r="C6" s="1224"/>
      <c r="D6" s="1224"/>
      <c r="E6" s="1224"/>
      <c r="F6" s="1224"/>
      <c r="G6" s="1224"/>
      <c r="H6" s="1224"/>
      <c r="I6" s="1224"/>
      <c r="J6" s="1224"/>
      <c r="K6" s="1224"/>
      <c r="L6" s="1224"/>
      <c r="M6" s="1224"/>
      <c r="N6" s="1224"/>
      <c r="O6" s="1224"/>
      <c r="P6" s="1224"/>
      <c r="Q6" s="1224"/>
      <c r="R6" s="1224"/>
      <c r="S6" s="1224"/>
    </row>
    <row r="7" ht="15.75" thickBot="1"/>
    <row r="8" spans="1:23" ht="16.5" customHeight="1" thickTop="1">
      <c r="A8" s="1239" t="s">
        <v>67</v>
      </c>
      <c r="B8" s="1214"/>
      <c r="C8" s="1214" t="s">
        <v>441</v>
      </c>
      <c r="D8" s="1250" t="s">
        <v>146</v>
      </c>
      <c r="E8" s="1250"/>
      <c r="F8" s="1250"/>
      <c r="G8" s="1250" t="s">
        <v>576</v>
      </c>
      <c r="H8" s="1250"/>
      <c r="I8" s="1250" t="s">
        <v>153</v>
      </c>
      <c r="J8" s="1250"/>
      <c r="K8" s="1250"/>
      <c r="L8" s="1250" t="s">
        <v>149</v>
      </c>
      <c r="M8" s="1250"/>
      <c r="N8" s="1250"/>
      <c r="O8" s="1250"/>
      <c r="P8" s="1250" t="s">
        <v>150</v>
      </c>
      <c r="Q8" s="1250"/>
      <c r="R8" s="1250"/>
      <c r="S8" s="1250"/>
      <c r="T8" s="1250" t="s">
        <v>151</v>
      </c>
      <c r="U8" s="1262"/>
      <c r="V8" s="1425"/>
      <c r="W8" s="1426"/>
    </row>
    <row r="9" spans="1:23" ht="15.75" customHeight="1">
      <c r="A9" s="1217" t="s">
        <v>77</v>
      </c>
      <c r="B9" s="1215"/>
      <c r="C9" s="1215"/>
      <c r="D9" s="816" t="s">
        <v>447</v>
      </c>
      <c r="E9" s="816" t="s">
        <v>448</v>
      </c>
      <c r="F9" s="816" t="s">
        <v>449</v>
      </c>
      <c r="G9" s="816" t="s">
        <v>450</v>
      </c>
      <c r="H9" s="817" t="s">
        <v>451</v>
      </c>
      <c r="I9" s="816" t="s">
        <v>577</v>
      </c>
      <c r="J9" s="817" t="s">
        <v>578</v>
      </c>
      <c r="K9" s="816" t="s">
        <v>579</v>
      </c>
      <c r="L9" s="817" t="s">
        <v>580</v>
      </c>
      <c r="M9" s="816" t="s">
        <v>577</v>
      </c>
      <c r="N9" s="817" t="s">
        <v>578</v>
      </c>
      <c r="O9" s="816" t="s">
        <v>581</v>
      </c>
      <c r="P9" s="817" t="s">
        <v>582</v>
      </c>
      <c r="Q9" s="816" t="s">
        <v>460</v>
      </c>
      <c r="R9" s="816" t="s">
        <v>461</v>
      </c>
      <c r="S9" s="817" t="s">
        <v>462</v>
      </c>
      <c r="T9" s="816" t="s">
        <v>583</v>
      </c>
      <c r="U9" s="821" t="s">
        <v>584</v>
      </c>
      <c r="V9" s="1427"/>
      <c r="W9" s="1428"/>
    </row>
    <row r="10" spans="1:23" ht="12" customHeight="1" thickBot="1">
      <c r="A10" s="1219" t="s">
        <v>78</v>
      </c>
      <c r="B10" s="1216"/>
      <c r="C10" s="1216"/>
      <c r="D10" s="1431">
        <v>1</v>
      </c>
      <c r="E10" s="1431">
        <v>2</v>
      </c>
      <c r="F10" s="1431">
        <v>3</v>
      </c>
      <c r="G10" s="1431">
        <v>4</v>
      </c>
      <c r="H10" s="1431">
        <v>5</v>
      </c>
      <c r="I10" s="1431">
        <v>6</v>
      </c>
      <c r="J10" s="1431">
        <v>7</v>
      </c>
      <c r="K10" s="1431">
        <v>8</v>
      </c>
      <c r="L10" s="1431">
        <v>9</v>
      </c>
      <c r="M10" s="1431">
        <v>10</v>
      </c>
      <c r="N10" s="1431">
        <v>11</v>
      </c>
      <c r="O10" s="1431">
        <v>12</v>
      </c>
      <c r="P10" s="1431">
        <v>13</v>
      </c>
      <c r="Q10" s="1431">
        <v>14</v>
      </c>
      <c r="R10" s="1431">
        <v>15</v>
      </c>
      <c r="S10" s="1431">
        <v>16</v>
      </c>
      <c r="T10" s="1431">
        <v>17</v>
      </c>
      <c r="U10" s="1432">
        <v>18</v>
      </c>
      <c r="V10" s="1427"/>
      <c r="W10" s="1428"/>
    </row>
    <row r="11" spans="1:23" ht="6.75" customHeight="1">
      <c r="A11" s="1202" t="s">
        <v>79</v>
      </c>
      <c r="B11" s="1205" t="s">
        <v>80</v>
      </c>
      <c r="C11" s="776">
        <v>1</v>
      </c>
      <c r="D11" s="790"/>
      <c r="E11" s="790"/>
      <c r="F11" s="790"/>
      <c r="G11" s="790"/>
      <c r="H11" s="790"/>
      <c r="I11" s="790"/>
      <c r="J11" s="790"/>
      <c r="K11" s="790"/>
      <c r="L11" s="790"/>
      <c r="M11" s="790"/>
      <c r="N11" s="790"/>
      <c r="O11" s="790"/>
      <c r="P11" s="790"/>
      <c r="Q11" s="790"/>
      <c r="R11" s="790"/>
      <c r="S11" s="790"/>
      <c r="T11" s="569"/>
      <c r="U11" s="569"/>
      <c r="V11" s="569"/>
      <c r="W11" s="797"/>
    </row>
    <row r="12" spans="1:23" ht="6.75" customHeight="1">
      <c r="A12" s="1203"/>
      <c r="B12" s="1206"/>
      <c r="C12" s="721" t="s">
        <v>565</v>
      </c>
      <c r="D12" s="786"/>
      <c r="E12" s="786"/>
      <c r="F12" s="786"/>
      <c r="G12" s="786"/>
      <c r="H12" s="786"/>
      <c r="I12" s="786"/>
      <c r="J12" s="786"/>
      <c r="K12" s="786"/>
      <c r="L12" s="786"/>
      <c r="M12" s="786"/>
      <c r="N12" s="786"/>
      <c r="O12" s="786"/>
      <c r="P12" s="786"/>
      <c r="Q12" s="786"/>
      <c r="R12" s="781"/>
      <c r="S12" s="781"/>
      <c r="T12" s="575"/>
      <c r="U12" s="575"/>
      <c r="V12" s="575"/>
      <c r="W12" s="633"/>
    </row>
    <row r="13" spans="1:23" ht="6.75" customHeight="1">
      <c r="A13" s="1203"/>
      <c r="B13" s="1206"/>
      <c r="C13" s="721" t="s">
        <v>566</v>
      </c>
      <c r="D13" s="786"/>
      <c r="E13" s="786"/>
      <c r="F13" s="786"/>
      <c r="G13" s="786"/>
      <c r="H13" s="786"/>
      <c r="I13" s="786"/>
      <c r="J13" s="786"/>
      <c r="K13" s="787"/>
      <c r="L13" s="787"/>
      <c r="M13" s="787"/>
      <c r="N13" s="787"/>
      <c r="O13" s="787"/>
      <c r="P13" s="787"/>
      <c r="Q13" s="787"/>
      <c r="R13" s="781"/>
      <c r="S13" s="781"/>
      <c r="T13" s="575"/>
      <c r="U13" s="575"/>
      <c r="V13" s="575"/>
      <c r="W13" s="633"/>
    </row>
    <row r="14" spans="1:23" ht="6.75" customHeight="1">
      <c r="A14" s="1203"/>
      <c r="B14" s="1206" t="s">
        <v>81</v>
      </c>
      <c r="C14" s="721" t="s">
        <v>442</v>
      </c>
      <c r="D14" s="786"/>
      <c r="E14" s="786"/>
      <c r="F14" s="786"/>
      <c r="G14" s="786"/>
      <c r="H14" s="786"/>
      <c r="I14" s="786"/>
      <c r="J14" s="786"/>
      <c r="K14" s="786"/>
      <c r="L14" s="786"/>
      <c r="M14" s="786"/>
      <c r="N14" s="786"/>
      <c r="O14" s="786"/>
      <c r="P14" s="786"/>
      <c r="Q14" s="786"/>
      <c r="R14" s="781"/>
      <c r="S14" s="781"/>
      <c r="T14" s="575"/>
      <c r="U14" s="575"/>
      <c r="V14" s="575"/>
      <c r="W14" s="633"/>
    </row>
    <row r="15" spans="1:23" ht="6.75" customHeight="1" thickBot="1">
      <c r="A15" s="1204"/>
      <c r="B15" s="1207"/>
      <c r="C15" s="734" t="s">
        <v>443</v>
      </c>
      <c r="D15" s="791"/>
      <c r="E15" s="791"/>
      <c r="F15" s="791"/>
      <c r="G15" s="791"/>
      <c r="H15" s="791"/>
      <c r="I15" s="791"/>
      <c r="J15" s="791"/>
      <c r="K15" s="791"/>
      <c r="L15" s="791"/>
      <c r="M15" s="791"/>
      <c r="N15" s="791"/>
      <c r="O15" s="791"/>
      <c r="P15" s="791"/>
      <c r="Q15" s="791"/>
      <c r="R15" s="782"/>
      <c r="S15" s="782"/>
      <c r="T15" s="627"/>
      <c r="U15" s="627"/>
      <c r="V15" s="627"/>
      <c r="W15" s="798"/>
    </row>
    <row r="16" spans="1:23" ht="6.75" customHeight="1">
      <c r="A16" s="1208" t="s">
        <v>82</v>
      </c>
      <c r="B16" s="1210" t="s">
        <v>80</v>
      </c>
      <c r="C16" s="732" t="s">
        <v>442</v>
      </c>
      <c r="D16" s="789"/>
      <c r="E16" s="789"/>
      <c r="F16" s="789"/>
      <c r="G16" s="789"/>
      <c r="H16" s="789"/>
      <c r="I16" s="789"/>
      <c r="J16" s="789"/>
      <c r="K16" s="789"/>
      <c r="L16" s="634"/>
      <c r="M16" s="634"/>
      <c r="N16" s="634"/>
      <c r="O16" s="634"/>
      <c r="P16" s="634"/>
      <c r="Q16" s="634"/>
      <c r="R16" s="634"/>
      <c r="S16" s="826"/>
      <c r="T16" s="628"/>
      <c r="U16" s="801"/>
      <c r="V16" s="1433"/>
      <c r="W16" s="797"/>
    </row>
    <row r="17" spans="1:23" ht="6.75" customHeight="1">
      <c r="A17" s="1203"/>
      <c r="B17" s="1206"/>
      <c r="C17" s="721" t="s">
        <v>443</v>
      </c>
      <c r="D17" s="731"/>
      <c r="E17" s="731"/>
      <c r="F17" s="731"/>
      <c r="G17" s="731"/>
      <c r="H17" s="731"/>
      <c r="I17" s="731"/>
      <c r="J17" s="731"/>
      <c r="K17" s="731"/>
      <c r="L17" s="629"/>
      <c r="M17" s="629"/>
      <c r="N17" s="629"/>
      <c r="O17" s="629"/>
      <c r="P17" s="629"/>
      <c r="Q17" s="629"/>
      <c r="R17" s="629"/>
      <c r="S17" s="781"/>
      <c r="T17" s="575"/>
      <c r="U17" s="633"/>
      <c r="V17" s="1434"/>
      <c r="W17" s="633"/>
    </row>
    <row r="18" spans="1:23" ht="6.75" customHeight="1">
      <c r="A18" s="1203"/>
      <c r="B18" s="1206" t="s">
        <v>81</v>
      </c>
      <c r="C18" s="721" t="s">
        <v>442</v>
      </c>
      <c r="D18" s="731"/>
      <c r="E18" s="731"/>
      <c r="F18" s="731"/>
      <c r="G18" s="731"/>
      <c r="H18" s="731"/>
      <c r="I18" s="731"/>
      <c r="J18" s="731"/>
      <c r="K18" s="731"/>
      <c r="L18" s="632"/>
      <c r="M18" s="632"/>
      <c r="N18" s="632"/>
      <c r="O18" s="632"/>
      <c r="P18" s="632"/>
      <c r="Q18" s="632"/>
      <c r="R18" s="781"/>
      <c r="S18" s="781"/>
      <c r="T18" s="575"/>
      <c r="U18" s="633"/>
      <c r="V18" s="1434"/>
      <c r="W18" s="633"/>
    </row>
    <row r="19" spans="1:23" ht="6.75" customHeight="1" thickBot="1">
      <c r="A19" s="1204"/>
      <c r="B19" s="1207"/>
      <c r="C19" s="734" t="s">
        <v>443</v>
      </c>
      <c r="D19" s="736"/>
      <c r="E19" s="736"/>
      <c r="F19" s="736"/>
      <c r="G19" s="736"/>
      <c r="H19" s="736"/>
      <c r="I19" s="736"/>
      <c r="J19" s="736"/>
      <c r="K19" s="736"/>
      <c r="L19" s="738"/>
      <c r="M19" s="738"/>
      <c r="N19" s="738"/>
      <c r="O19" s="738"/>
      <c r="P19" s="738"/>
      <c r="Q19" s="738"/>
      <c r="R19" s="782"/>
      <c r="S19" s="782"/>
      <c r="T19" s="627"/>
      <c r="U19" s="798"/>
      <c r="V19" s="1435"/>
      <c r="W19" s="798"/>
    </row>
    <row r="20" spans="1:23" ht="6.75" customHeight="1">
      <c r="A20" s="1208" t="s">
        <v>83</v>
      </c>
      <c r="B20" s="1210" t="s">
        <v>80</v>
      </c>
      <c r="C20" s="732" t="s">
        <v>442</v>
      </c>
      <c r="D20" s="825"/>
      <c r="E20" s="825"/>
      <c r="F20" s="825"/>
      <c r="G20" s="825"/>
      <c r="H20" s="825"/>
      <c r="I20" s="825"/>
      <c r="J20" s="825"/>
      <c r="K20" s="825"/>
      <c r="L20" s="825"/>
      <c r="M20" s="825"/>
      <c r="N20" s="825"/>
      <c r="O20" s="825"/>
      <c r="P20" s="825"/>
      <c r="Q20" s="825"/>
      <c r="R20" s="826"/>
      <c r="S20" s="826"/>
      <c r="T20" s="628"/>
      <c r="U20" s="801"/>
      <c r="V20" s="1433"/>
      <c r="W20" s="797"/>
    </row>
    <row r="21" spans="1:23" ht="6.75" customHeight="1">
      <c r="A21" s="1203"/>
      <c r="B21" s="1206"/>
      <c r="C21" s="721" t="s">
        <v>443</v>
      </c>
      <c r="D21" s="787"/>
      <c r="E21" s="787"/>
      <c r="F21" s="787"/>
      <c r="G21" s="787"/>
      <c r="H21" s="787"/>
      <c r="I21" s="787"/>
      <c r="J21" s="787"/>
      <c r="K21" s="787"/>
      <c r="L21" s="787"/>
      <c r="M21" s="787"/>
      <c r="N21" s="787"/>
      <c r="O21" s="787"/>
      <c r="P21" s="787"/>
      <c r="Q21" s="787"/>
      <c r="R21" s="781"/>
      <c r="S21" s="781"/>
      <c r="T21" s="575"/>
      <c r="U21" s="633"/>
      <c r="V21" s="1434"/>
      <c r="W21" s="633"/>
    </row>
    <row r="22" spans="1:23" ht="6.75" customHeight="1">
      <c r="A22" s="1203"/>
      <c r="B22" s="1206" t="s">
        <v>81</v>
      </c>
      <c r="C22" s="721" t="s">
        <v>442</v>
      </c>
      <c r="D22" s="786"/>
      <c r="E22" s="786"/>
      <c r="F22" s="786"/>
      <c r="G22" s="786"/>
      <c r="H22" s="786"/>
      <c r="I22" s="786"/>
      <c r="J22" s="786"/>
      <c r="K22" s="786"/>
      <c r="L22" s="786"/>
      <c r="M22" s="786"/>
      <c r="N22" s="786"/>
      <c r="O22" s="786"/>
      <c r="P22" s="786"/>
      <c r="Q22" s="786"/>
      <c r="R22" s="781"/>
      <c r="S22" s="781"/>
      <c r="T22" s="575"/>
      <c r="U22" s="633"/>
      <c r="V22" s="1434"/>
      <c r="W22" s="633"/>
    </row>
    <row r="23" spans="1:23" ht="6.75" customHeight="1" thickBot="1">
      <c r="A23" s="1242"/>
      <c r="B23" s="1243"/>
      <c r="C23" s="722" t="s">
        <v>443</v>
      </c>
      <c r="D23" s="823"/>
      <c r="E23" s="823"/>
      <c r="F23" s="823"/>
      <c r="G23" s="823"/>
      <c r="H23" s="823"/>
      <c r="I23" s="823"/>
      <c r="J23" s="823"/>
      <c r="K23" s="823"/>
      <c r="L23" s="823"/>
      <c r="M23" s="823"/>
      <c r="N23" s="823"/>
      <c r="O23" s="823"/>
      <c r="P23" s="823"/>
      <c r="Q23" s="823"/>
      <c r="R23" s="784"/>
      <c r="S23" s="784"/>
      <c r="T23" s="744"/>
      <c r="U23" s="802"/>
      <c r="V23" s="1435"/>
      <c r="W23" s="798"/>
    </row>
    <row r="24" spans="1:23" ht="9.75" customHeight="1">
      <c r="A24" s="1202" t="s">
        <v>84</v>
      </c>
      <c r="B24" s="1205" t="s">
        <v>80</v>
      </c>
      <c r="C24" s="733" t="s">
        <v>442</v>
      </c>
      <c r="D24" s="824"/>
      <c r="E24" s="796"/>
      <c r="F24" s="796"/>
      <c r="G24" s="796"/>
      <c r="H24" s="796"/>
      <c r="I24" s="796"/>
      <c r="J24" s="796"/>
      <c r="K24" s="796"/>
      <c r="L24" s="796"/>
      <c r="M24" s="796"/>
      <c r="N24" s="796"/>
      <c r="O24" s="796"/>
      <c r="P24" s="796"/>
      <c r="Q24" s="796"/>
      <c r="R24" s="796"/>
      <c r="S24" s="796"/>
      <c r="T24" s="569"/>
      <c r="U24" s="569"/>
      <c r="V24" s="569"/>
      <c r="W24" s="797"/>
    </row>
    <row r="25" spans="1:23" ht="9.75" customHeight="1">
      <c r="A25" s="1203"/>
      <c r="B25" s="1206"/>
      <c r="C25" s="721" t="s">
        <v>443</v>
      </c>
      <c r="D25" s="786"/>
      <c r="E25" s="772"/>
      <c r="F25" s="772"/>
      <c r="G25" s="772"/>
      <c r="H25" s="772"/>
      <c r="I25" s="772"/>
      <c r="J25" s="772"/>
      <c r="K25" s="772"/>
      <c r="L25" s="772"/>
      <c r="M25" s="772"/>
      <c r="N25" s="772"/>
      <c r="O25" s="772"/>
      <c r="P25" s="772"/>
      <c r="Q25" s="772"/>
      <c r="R25" s="772"/>
      <c r="S25" s="772"/>
      <c r="T25" s="575"/>
      <c r="U25" s="575"/>
      <c r="V25" s="575"/>
      <c r="W25" s="633"/>
    </row>
    <row r="26" spans="1:37" ht="15" customHeight="1">
      <c r="A26" s="1203"/>
      <c r="B26" s="1206" t="s">
        <v>81</v>
      </c>
      <c r="C26" s="721" t="s">
        <v>442</v>
      </c>
      <c r="D26" s="575"/>
      <c r="E26" s="575"/>
      <c r="F26" s="575"/>
      <c r="G26" s="575"/>
      <c r="H26" s="575"/>
      <c r="I26" s="575"/>
      <c r="J26" s="575"/>
      <c r="K26" s="575"/>
      <c r="L26" s="1443" t="s">
        <v>671</v>
      </c>
      <c r="M26" s="1443"/>
      <c r="N26" s="1443"/>
      <c r="O26" s="1443"/>
      <c r="P26" s="1443"/>
      <c r="Q26" s="1443"/>
      <c r="R26" s="1443"/>
      <c r="S26" s="1443"/>
      <c r="T26" s="1423" t="s">
        <v>672</v>
      </c>
      <c r="U26" s="1423"/>
      <c r="V26" s="1423"/>
      <c r="W26" s="1429"/>
      <c r="X26" s="818"/>
      <c r="Y26" s="818"/>
      <c r="Z26" s="818"/>
      <c r="AA26" s="819"/>
      <c r="AB26" s="819"/>
      <c r="AC26" s="819"/>
      <c r="AD26" s="819"/>
      <c r="AE26" s="819"/>
      <c r="AF26" s="819"/>
      <c r="AG26" s="819"/>
      <c r="AH26" s="819"/>
      <c r="AI26" s="819"/>
      <c r="AJ26" s="820"/>
      <c r="AK26" s="820"/>
    </row>
    <row r="27" spans="1:37" ht="15" customHeight="1" thickBot="1">
      <c r="A27" s="1204"/>
      <c r="B27" s="1207"/>
      <c r="C27" s="734" t="s">
        <v>443</v>
      </c>
      <c r="D27" s="627"/>
      <c r="E27" s="627"/>
      <c r="F27" s="627"/>
      <c r="G27" s="627"/>
      <c r="H27" s="627"/>
      <c r="I27" s="627"/>
      <c r="J27" s="627"/>
      <c r="K27" s="627"/>
      <c r="L27" s="1444"/>
      <c r="M27" s="1444"/>
      <c r="N27" s="1444"/>
      <c r="O27" s="1444"/>
      <c r="P27" s="1444"/>
      <c r="Q27" s="1444"/>
      <c r="R27" s="1444"/>
      <c r="S27" s="1444"/>
      <c r="T27" s="1424"/>
      <c r="U27" s="1424"/>
      <c r="V27" s="1424"/>
      <c r="W27" s="1430"/>
      <c r="X27" s="818"/>
      <c r="Y27" s="818"/>
      <c r="Z27" s="818"/>
      <c r="AA27" s="819"/>
      <c r="AB27" s="819"/>
      <c r="AC27" s="819"/>
      <c r="AD27" s="819"/>
      <c r="AE27" s="819"/>
      <c r="AF27" s="819"/>
      <c r="AG27" s="819"/>
      <c r="AH27" s="819"/>
      <c r="AI27" s="819"/>
      <c r="AJ27" s="820"/>
      <c r="AK27" s="820"/>
    </row>
    <row r="28" spans="1:23" ht="9.75" customHeight="1">
      <c r="A28" s="1202" t="s">
        <v>85</v>
      </c>
      <c r="B28" s="1205" t="s">
        <v>80</v>
      </c>
      <c r="C28" s="733" t="s">
        <v>442</v>
      </c>
      <c r="D28" s="807"/>
      <c r="E28" s="808"/>
      <c r="F28" s="808"/>
      <c r="G28" s="808"/>
      <c r="H28" s="808"/>
      <c r="I28" s="808"/>
      <c r="J28" s="808"/>
      <c r="K28" s="808"/>
      <c r="L28" s="808"/>
      <c r="M28" s="808"/>
      <c r="N28" s="808"/>
      <c r="O28" s="808"/>
      <c r="P28" s="808"/>
      <c r="Q28" s="808"/>
      <c r="R28" s="808"/>
      <c r="S28" s="796"/>
      <c r="T28" s="569"/>
      <c r="U28" s="569"/>
      <c r="V28" s="569"/>
      <c r="W28" s="797"/>
    </row>
    <row r="29" spans="1:23" ht="9.75" customHeight="1">
      <c r="A29" s="1203"/>
      <c r="B29" s="1206"/>
      <c r="C29" s="721" t="s">
        <v>443</v>
      </c>
      <c r="D29" s="809"/>
      <c r="E29" s="94"/>
      <c r="F29" s="94"/>
      <c r="G29" s="94"/>
      <c r="H29" s="94"/>
      <c r="I29" s="94"/>
      <c r="J29" s="94"/>
      <c r="K29" s="94"/>
      <c r="L29" s="94"/>
      <c r="M29" s="94"/>
      <c r="N29" s="94"/>
      <c r="O29" s="94"/>
      <c r="P29" s="94"/>
      <c r="Q29" s="94"/>
      <c r="R29" s="94"/>
      <c r="S29" s="772"/>
      <c r="T29" s="575"/>
      <c r="U29" s="575"/>
      <c r="V29" s="575"/>
      <c r="W29" s="633"/>
    </row>
    <row r="30" spans="1:23" ht="14.25" customHeight="1">
      <c r="A30" s="1203"/>
      <c r="B30" s="1206" t="s">
        <v>81</v>
      </c>
      <c r="C30" s="721" t="s">
        <v>442</v>
      </c>
      <c r="D30" s="1263" t="s">
        <v>673</v>
      </c>
      <c r="E30" s="1263"/>
      <c r="F30" s="1263"/>
      <c r="G30" s="1263"/>
      <c r="H30" s="1263"/>
      <c r="I30" s="1263"/>
      <c r="J30" s="1263"/>
      <c r="K30" s="1263"/>
      <c r="L30" s="1263"/>
      <c r="M30" s="1263"/>
      <c r="N30" s="1263"/>
      <c r="O30" s="1263"/>
      <c r="P30" s="1263"/>
      <c r="Q30" s="94"/>
      <c r="R30" s="94"/>
      <c r="S30" s="94"/>
      <c r="T30" s="94"/>
      <c r="U30" s="575"/>
      <c r="V30" s="575"/>
      <c r="W30" s="633"/>
    </row>
    <row r="31" spans="1:23" ht="14.25" customHeight="1" thickBot="1">
      <c r="A31" s="1204"/>
      <c r="B31" s="1207"/>
      <c r="C31" s="734" t="s">
        <v>443</v>
      </c>
      <c r="D31" s="1437"/>
      <c r="E31" s="1437"/>
      <c r="F31" s="1437"/>
      <c r="G31" s="1437"/>
      <c r="H31" s="1437"/>
      <c r="I31" s="1437"/>
      <c r="J31" s="1437"/>
      <c r="K31" s="1437"/>
      <c r="L31" s="1437"/>
      <c r="M31" s="1437"/>
      <c r="N31" s="1437"/>
      <c r="O31" s="1437"/>
      <c r="P31" s="1437"/>
      <c r="Q31" s="1438"/>
      <c r="R31" s="1438"/>
      <c r="S31" s="1438"/>
      <c r="T31" s="1438"/>
      <c r="U31" s="627"/>
      <c r="V31" s="627"/>
      <c r="W31" s="798"/>
    </row>
    <row r="32" spans="1:23" ht="9.75" customHeight="1">
      <c r="A32" s="1208" t="s">
        <v>86</v>
      </c>
      <c r="B32" s="1210" t="s">
        <v>80</v>
      </c>
      <c r="C32" s="732" t="s">
        <v>442</v>
      </c>
      <c r="D32" s="1436" t="s">
        <v>674</v>
      </c>
      <c r="E32" s="1436"/>
      <c r="F32" s="1436"/>
      <c r="G32" s="1436"/>
      <c r="H32" s="1436"/>
      <c r="I32" s="1436"/>
      <c r="J32" s="1436"/>
      <c r="K32" s="1436"/>
      <c r="L32" s="1436"/>
      <c r="M32" s="1436"/>
      <c r="N32" s="1436"/>
      <c r="O32" s="1436"/>
      <c r="P32" s="1436"/>
      <c r="Q32" s="1439" t="s">
        <v>676</v>
      </c>
      <c r="R32" s="1439"/>
      <c r="S32" s="1439"/>
      <c r="T32" s="1439"/>
      <c r="U32" s="1439"/>
      <c r="V32" s="569"/>
      <c r="W32" s="797"/>
    </row>
    <row r="33" spans="1:23" ht="9.75" customHeight="1">
      <c r="A33" s="1203"/>
      <c r="B33" s="1206"/>
      <c r="C33" s="721" t="s">
        <v>443</v>
      </c>
      <c r="D33" s="1264"/>
      <c r="E33" s="1264"/>
      <c r="F33" s="1264"/>
      <c r="G33" s="1264"/>
      <c r="H33" s="1264"/>
      <c r="I33" s="1264"/>
      <c r="J33" s="1264"/>
      <c r="K33" s="1264"/>
      <c r="L33" s="1264"/>
      <c r="M33" s="1264"/>
      <c r="N33" s="1264"/>
      <c r="O33" s="1264"/>
      <c r="P33" s="1264"/>
      <c r="Q33" s="1440"/>
      <c r="R33" s="1440"/>
      <c r="S33" s="1440"/>
      <c r="T33" s="1440"/>
      <c r="U33" s="1440"/>
      <c r="V33" s="575"/>
      <c r="W33" s="633"/>
    </row>
    <row r="34" spans="1:23" ht="9.75" customHeight="1">
      <c r="A34" s="1203"/>
      <c r="B34" s="1206" t="s">
        <v>81</v>
      </c>
      <c r="C34" s="721" t="s">
        <v>442</v>
      </c>
      <c r="D34" s="1264"/>
      <c r="E34" s="1264"/>
      <c r="F34" s="1264"/>
      <c r="G34" s="1264"/>
      <c r="H34" s="1264"/>
      <c r="I34" s="1264"/>
      <c r="J34" s="1264"/>
      <c r="K34" s="1264"/>
      <c r="L34" s="1264"/>
      <c r="M34" s="1264"/>
      <c r="N34" s="1264"/>
      <c r="O34" s="1264"/>
      <c r="P34" s="1264"/>
      <c r="Q34" s="1440"/>
      <c r="R34" s="1440"/>
      <c r="S34" s="1440"/>
      <c r="T34" s="1440"/>
      <c r="U34" s="1440"/>
      <c r="V34" s="575"/>
      <c r="W34" s="633"/>
    </row>
    <row r="35" spans="1:23" ht="9.75" customHeight="1" thickBot="1">
      <c r="A35" s="1204"/>
      <c r="B35" s="1207"/>
      <c r="C35" s="734" t="s">
        <v>443</v>
      </c>
      <c r="D35" s="1265"/>
      <c r="E35" s="1265"/>
      <c r="F35" s="1265"/>
      <c r="G35" s="1265"/>
      <c r="H35" s="1265"/>
      <c r="I35" s="1265"/>
      <c r="J35" s="1265"/>
      <c r="K35" s="1265"/>
      <c r="L35" s="1265"/>
      <c r="M35" s="1265"/>
      <c r="N35" s="1265"/>
      <c r="O35" s="1265"/>
      <c r="P35" s="1265"/>
      <c r="Q35" s="1441"/>
      <c r="R35" s="1441"/>
      <c r="S35" s="1441"/>
      <c r="T35" s="1441"/>
      <c r="U35" s="1441"/>
      <c r="V35" s="627"/>
      <c r="W35" s="798"/>
    </row>
    <row r="36" spans="1:23" ht="9.75" customHeight="1">
      <c r="A36" s="1208" t="s">
        <v>531</v>
      </c>
      <c r="B36" s="1210" t="s">
        <v>80</v>
      </c>
      <c r="C36" s="732" t="s">
        <v>442</v>
      </c>
      <c r="D36" s="1251" t="s">
        <v>586</v>
      </c>
      <c r="E36" s="1251"/>
      <c r="F36" s="1251"/>
      <c r="G36" s="1251"/>
      <c r="H36" s="1251"/>
      <c r="I36" s="1251"/>
      <c r="J36" s="1251"/>
      <c r="K36" s="1251"/>
      <c r="L36" s="1251" t="s">
        <v>588</v>
      </c>
      <c r="M36" s="1251"/>
      <c r="N36" s="1254" t="s">
        <v>675</v>
      </c>
      <c r="O36" s="1255"/>
      <c r="P36" s="1255"/>
      <c r="Q36" s="1257"/>
      <c r="R36" s="1257"/>
      <c r="S36" s="1257"/>
      <c r="T36" s="1257"/>
      <c r="U36" s="1258"/>
      <c r="V36" s="1433"/>
      <c r="W36" s="797"/>
    </row>
    <row r="37" spans="1:23" ht="9.75" customHeight="1">
      <c r="A37" s="1203"/>
      <c r="B37" s="1206"/>
      <c r="C37" s="721" t="s">
        <v>443</v>
      </c>
      <c r="D37" s="1252"/>
      <c r="E37" s="1252"/>
      <c r="F37" s="1252"/>
      <c r="G37" s="1252"/>
      <c r="H37" s="1252"/>
      <c r="I37" s="1252"/>
      <c r="J37" s="1252"/>
      <c r="K37" s="1252"/>
      <c r="L37" s="1252"/>
      <c r="M37" s="1252"/>
      <c r="N37" s="1256"/>
      <c r="O37" s="1257"/>
      <c r="P37" s="1257"/>
      <c r="Q37" s="1257"/>
      <c r="R37" s="1257"/>
      <c r="S37" s="1257"/>
      <c r="T37" s="1257"/>
      <c r="U37" s="1258"/>
      <c r="V37" s="1434"/>
      <c r="W37" s="633"/>
    </row>
    <row r="38" spans="1:23" ht="9.75" customHeight="1">
      <c r="A38" s="1203"/>
      <c r="B38" s="1206" t="s">
        <v>81</v>
      </c>
      <c r="C38" s="721" t="s">
        <v>442</v>
      </c>
      <c r="D38" s="1266" t="s">
        <v>585</v>
      </c>
      <c r="E38" s="1266"/>
      <c r="F38" s="1266"/>
      <c r="G38" s="1266"/>
      <c r="H38" s="1266"/>
      <c r="I38" s="1266"/>
      <c r="J38" s="1266"/>
      <c r="K38" s="1266"/>
      <c r="L38" s="1252"/>
      <c r="M38" s="1252"/>
      <c r="N38" s="1256"/>
      <c r="O38" s="1257"/>
      <c r="P38" s="1257"/>
      <c r="Q38" s="1257"/>
      <c r="R38" s="1257"/>
      <c r="S38" s="1257"/>
      <c r="T38" s="1257"/>
      <c r="U38" s="1258"/>
      <c r="V38" s="1434"/>
      <c r="W38" s="633"/>
    </row>
    <row r="39" spans="1:23" ht="9.75" customHeight="1" thickBot="1">
      <c r="A39" s="1209"/>
      <c r="B39" s="1211"/>
      <c r="C39" s="723" t="s">
        <v>443</v>
      </c>
      <c r="D39" s="1267"/>
      <c r="E39" s="1267"/>
      <c r="F39" s="1267"/>
      <c r="G39" s="1267"/>
      <c r="H39" s="1267"/>
      <c r="I39" s="1267"/>
      <c r="J39" s="1267"/>
      <c r="K39" s="1267"/>
      <c r="L39" s="1253"/>
      <c r="M39" s="1253"/>
      <c r="N39" s="1259"/>
      <c r="O39" s="1260"/>
      <c r="P39" s="1260"/>
      <c r="Q39" s="1260"/>
      <c r="R39" s="1260"/>
      <c r="S39" s="1260"/>
      <c r="T39" s="1260"/>
      <c r="U39" s="1261"/>
      <c r="V39" s="1442"/>
      <c r="W39" s="822"/>
    </row>
    <row r="40" ht="15.75" thickTop="1"/>
    <row r="41" spans="1:19" ht="44.25" customHeight="1">
      <c r="A41" s="1199" t="s">
        <v>521</v>
      </c>
      <c r="B41" s="1199"/>
      <c r="C41" s="1199"/>
      <c r="D41" s="1199"/>
      <c r="E41" s="1199"/>
      <c r="F41" s="1199"/>
      <c r="G41" s="1199"/>
      <c r="H41" s="1199"/>
      <c r="I41" s="1199"/>
      <c r="J41" s="1199"/>
      <c r="K41" s="1199"/>
      <c r="L41" s="1199"/>
      <c r="M41" s="1199"/>
      <c r="N41" s="1199"/>
      <c r="O41" s="1199"/>
      <c r="P41" s="1199"/>
      <c r="Q41" s="1199"/>
      <c r="R41" s="1199"/>
      <c r="S41" s="1199"/>
    </row>
    <row r="42" spans="1:9" ht="15.75">
      <c r="A42" s="712"/>
      <c r="B42" s="590" t="s">
        <v>587</v>
      </c>
      <c r="C42" s="590"/>
      <c r="D42" s="711"/>
      <c r="E42" s="711"/>
      <c r="F42" s="711"/>
      <c r="G42" s="711"/>
      <c r="H42" s="711"/>
      <c r="I42" s="711"/>
    </row>
    <row r="43" spans="1:17" ht="15.75">
      <c r="A43" s="713"/>
      <c r="B43" s="590"/>
      <c r="C43" s="590"/>
      <c r="D43" s="51"/>
      <c r="E43" s="51"/>
      <c r="F43" s="51"/>
      <c r="M43" s="1162" t="s">
        <v>663</v>
      </c>
      <c r="N43" s="1162"/>
      <c r="O43" s="1162"/>
      <c r="P43" s="1162"/>
      <c r="Q43" s="1162"/>
    </row>
    <row r="44" spans="1:17" ht="15.75">
      <c r="A44" s="19"/>
      <c r="B44" s="1200" t="s">
        <v>87</v>
      </c>
      <c r="C44" s="1200"/>
      <c r="D44" s="1200"/>
      <c r="E44" s="1200"/>
      <c r="F44" s="714"/>
      <c r="M44" s="1200" t="s">
        <v>74</v>
      </c>
      <c r="N44" s="1200"/>
      <c r="O44" s="1200"/>
      <c r="P44" s="1200"/>
      <c r="Q44" s="1200"/>
    </row>
    <row r="45" spans="1:16" ht="15.75">
      <c r="A45" s="19"/>
      <c r="B45" s="19"/>
      <c r="C45" s="19"/>
      <c r="D45" s="19"/>
      <c r="E45" s="714"/>
      <c r="F45" s="122"/>
      <c r="N45" s="714"/>
      <c r="O45" s="122"/>
      <c r="P45" s="122"/>
    </row>
    <row r="46" spans="1:16" ht="15.75">
      <c r="A46" s="714"/>
      <c r="B46" s="714"/>
      <c r="C46" s="714"/>
      <c r="D46" s="714"/>
      <c r="E46" s="714"/>
      <c r="F46" s="714"/>
      <c r="N46" s="714"/>
      <c r="O46" s="714"/>
      <c r="P46" s="714"/>
    </row>
    <row r="47" spans="1:17" ht="15.75">
      <c r="A47" s="714"/>
      <c r="B47" s="1201" t="s">
        <v>73</v>
      </c>
      <c r="C47" s="1201"/>
      <c r="D47" s="1201"/>
      <c r="E47" s="1201"/>
      <c r="F47" s="714"/>
      <c r="M47" s="1201" t="s">
        <v>69</v>
      </c>
      <c r="N47" s="1201"/>
      <c r="O47" s="1201"/>
      <c r="P47" s="1201"/>
      <c r="Q47" s="1201"/>
    </row>
  </sheetData>
  <sheetProtection/>
  <mergeCells count="51">
    <mergeCell ref="L26:S27"/>
    <mergeCell ref="M43:Q43"/>
    <mergeCell ref="M47:Q47"/>
    <mergeCell ref="B44:E44"/>
    <mergeCell ref="B47:E47"/>
    <mergeCell ref="T8:U8"/>
    <mergeCell ref="T26:W27"/>
    <mergeCell ref="D30:P31"/>
    <mergeCell ref="D32:P35"/>
    <mergeCell ref="D38:K39"/>
    <mergeCell ref="B34:B35"/>
    <mergeCell ref="D36:K37"/>
    <mergeCell ref="A36:A39"/>
    <mergeCell ref="B36:B37"/>
    <mergeCell ref="B38:B39"/>
    <mergeCell ref="A41:S41"/>
    <mergeCell ref="Q32:U35"/>
    <mergeCell ref="N36:U39"/>
    <mergeCell ref="A24:A27"/>
    <mergeCell ref="B24:B25"/>
    <mergeCell ref="M44:Q44"/>
    <mergeCell ref="L36:M39"/>
    <mergeCell ref="B26:B27"/>
    <mergeCell ref="A28:A31"/>
    <mergeCell ref="B28:B29"/>
    <mergeCell ref="B30:B31"/>
    <mergeCell ref="A32:A35"/>
    <mergeCell ref="B32:B33"/>
    <mergeCell ref="I8:K8"/>
    <mergeCell ref="A16:A19"/>
    <mergeCell ref="B16:B17"/>
    <mergeCell ref="B18:B19"/>
    <mergeCell ref="A20:A23"/>
    <mergeCell ref="B20:B21"/>
    <mergeCell ref="B22:B23"/>
    <mergeCell ref="A9:B9"/>
    <mergeCell ref="A10:B10"/>
    <mergeCell ref="A11:A15"/>
    <mergeCell ref="B11:B13"/>
    <mergeCell ref="B14:B15"/>
    <mergeCell ref="G8:H8"/>
    <mergeCell ref="A1:F1"/>
    <mergeCell ref="A2:F2"/>
    <mergeCell ref="A4:S4"/>
    <mergeCell ref="A5:S5"/>
    <mergeCell ref="A6:S6"/>
    <mergeCell ref="A8:B8"/>
    <mergeCell ref="C8:C10"/>
    <mergeCell ref="D8:F8"/>
    <mergeCell ref="L8:O8"/>
    <mergeCell ref="P8:S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47"/>
  <sheetViews>
    <sheetView zoomScalePageLayoutView="0" workbookViewId="0" topLeftCell="A13">
      <selection activeCell="N43" sqref="N43:R43"/>
    </sheetView>
  </sheetViews>
  <sheetFormatPr defaultColWidth="9.140625" defaultRowHeight="15"/>
  <cols>
    <col min="1" max="1" width="7.140625" style="0" customWidth="1"/>
    <col min="2" max="2" width="6.8515625" style="0" customWidth="1"/>
    <col min="3" max="3" width="6.57421875" style="0" customWidth="1"/>
    <col min="4" max="23" width="6.8515625" style="0" customWidth="1"/>
  </cols>
  <sheetData>
    <row r="1" spans="1:10" ht="15.75">
      <c r="A1" s="1201" t="s">
        <v>0</v>
      </c>
      <c r="B1" s="1201"/>
      <c r="C1" s="1201"/>
      <c r="D1" s="1201"/>
      <c r="E1" s="1201"/>
      <c r="F1" s="1201"/>
      <c r="G1" s="1201"/>
      <c r="H1" s="709"/>
      <c r="I1" s="709"/>
      <c r="J1" s="709"/>
    </row>
    <row r="2" spans="1:10" ht="15.75">
      <c r="A2" s="1221" t="s">
        <v>74</v>
      </c>
      <c r="B2" s="1221"/>
      <c r="C2" s="1221"/>
      <c r="D2" s="1221"/>
      <c r="E2" s="1221"/>
      <c r="F2" s="1221"/>
      <c r="G2" s="1221"/>
      <c r="H2" s="710"/>
      <c r="I2" s="710"/>
      <c r="J2" s="710"/>
    </row>
    <row r="3" spans="1:10" ht="10.5" customHeight="1">
      <c r="A3" s="9"/>
      <c r="B3" s="20"/>
      <c r="C3" s="20"/>
      <c r="D3" s="9"/>
      <c r="E3" s="9"/>
      <c r="F3" s="9"/>
      <c r="G3" s="21"/>
      <c r="H3" s="9"/>
      <c r="I3" s="9"/>
      <c r="J3" s="9"/>
    </row>
    <row r="4" spans="1:20" ht="25.5">
      <c r="A4" s="1222" t="s">
        <v>621</v>
      </c>
      <c r="B4" s="1222"/>
      <c r="C4" s="1222"/>
      <c r="D4" s="1222"/>
      <c r="E4" s="1222"/>
      <c r="F4" s="1222"/>
      <c r="G4" s="1222"/>
      <c r="H4" s="1222"/>
      <c r="I4" s="1222"/>
      <c r="J4" s="1222"/>
      <c r="K4" s="1222"/>
      <c r="L4" s="1222"/>
      <c r="M4" s="1222"/>
      <c r="N4" s="1222"/>
      <c r="O4" s="1222"/>
      <c r="P4" s="1222"/>
      <c r="Q4" s="1222"/>
      <c r="R4" s="1222"/>
      <c r="S4" s="1222"/>
      <c r="T4" s="1222"/>
    </row>
    <row r="5" spans="1:20" ht="18.75">
      <c r="A5" s="1223" t="s">
        <v>568</v>
      </c>
      <c r="B5" s="1223"/>
      <c r="C5" s="1223"/>
      <c r="D5" s="1223"/>
      <c r="E5" s="1223"/>
      <c r="F5" s="1223"/>
      <c r="G5" s="1223"/>
      <c r="H5" s="1223"/>
      <c r="I5" s="1223"/>
      <c r="J5" s="1223"/>
      <c r="K5" s="1223"/>
      <c r="L5" s="1223"/>
      <c r="M5" s="1223"/>
      <c r="N5" s="1223"/>
      <c r="O5" s="1223"/>
      <c r="P5" s="1223"/>
      <c r="Q5" s="1223"/>
      <c r="R5" s="1223"/>
      <c r="S5" s="1223"/>
      <c r="T5" s="1223"/>
    </row>
    <row r="6" spans="1:20" ht="18.75">
      <c r="A6" s="1224" t="s">
        <v>622</v>
      </c>
      <c r="B6" s="1224"/>
      <c r="C6" s="1224"/>
      <c r="D6" s="1224"/>
      <c r="E6" s="1224"/>
      <c r="F6" s="1224"/>
      <c r="G6" s="1224"/>
      <c r="H6" s="1224"/>
      <c r="I6" s="1224"/>
      <c r="J6" s="1224"/>
      <c r="K6" s="1224"/>
      <c r="L6" s="1224"/>
      <c r="M6" s="1224"/>
      <c r="N6" s="1224"/>
      <c r="O6" s="1224"/>
      <c r="P6" s="1224"/>
      <c r="Q6" s="1224"/>
      <c r="R6" s="1224"/>
      <c r="S6" s="1224"/>
      <c r="T6" s="1224"/>
    </row>
    <row r="7" ht="15.75" thickBot="1"/>
    <row r="8" spans="1:23"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176"/>
      <c r="U8" s="1176"/>
      <c r="V8" s="881"/>
      <c r="W8" s="773"/>
    </row>
    <row r="9" spans="1:23"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843" t="s">
        <v>492</v>
      </c>
      <c r="V9" s="882" t="s">
        <v>655</v>
      </c>
      <c r="W9" s="844" t="s">
        <v>656</v>
      </c>
    </row>
    <row r="10" spans="1:23" ht="12.75" customHeight="1" thickBot="1">
      <c r="A10" s="1219" t="s">
        <v>78</v>
      </c>
      <c r="B10" s="1216"/>
      <c r="C10" s="1216"/>
      <c r="D10" s="724">
        <v>1</v>
      </c>
      <c r="E10" s="724">
        <v>2</v>
      </c>
      <c r="F10" s="724">
        <v>3</v>
      </c>
      <c r="G10" s="724">
        <v>4</v>
      </c>
      <c r="H10" s="724">
        <v>5</v>
      </c>
      <c r="I10" s="724">
        <v>6</v>
      </c>
      <c r="J10" s="724">
        <v>7</v>
      </c>
      <c r="K10" s="724">
        <v>8</v>
      </c>
      <c r="L10" s="724">
        <v>9</v>
      </c>
      <c r="M10" s="724">
        <v>10</v>
      </c>
      <c r="N10" s="724">
        <v>11</v>
      </c>
      <c r="O10" s="724">
        <v>12</v>
      </c>
      <c r="P10" s="724">
        <v>13</v>
      </c>
      <c r="Q10" s="724">
        <v>14</v>
      </c>
      <c r="R10" s="724">
        <v>15</v>
      </c>
      <c r="S10" s="724">
        <v>16</v>
      </c>
      <c r="T10" s="724">
        <v>17</v>
      </c>
      <c r="U10" s="883">
        <v>18</v>
      </c>
      <c r="V10" s="744"/>
      <c r="W10" s="802"/>
    </row>
    <row r="11" spans="1:23" ht="8.25" customHeight="1">
      <c r="A11" s="1202" t="s">
        <v>79</v>
      </c>
      <c r="B11" s="1205" t="s">
        <v>80</v>
      </c>
      <c r="C11" s="776">
        <v>1</v>
      </c>
      <c r="D11" s="790"/>
      <c r="E11" s="790"/>
      <c r="F11" s="790"/>
      <c r="G11" s="790"/>
      <c r="H11" s="790"/>
      <c r="I11" s="790"/>
      <c r="J11" s="790"/>
      <c r="K11" s="790"/>
      <c r="L11" s="790"/>
      <c r="M11" s="790"/>
      <c r="N11" s="790"/>
      <c r="O11" s="790"/>
      <c r="P11" s="790"/>
      <c r="Q11" s="790"/>
      <c r="R11" s="790"/>
      <c r="S11" s="790"/>
      <c r="T11" s="790"/>
      <c r="U11" s="569"/>
      <c r="V11" s="569"/>
      <c r="W11" s="797"/>
    </row>
    <row r="12" spans="1:23" ht="8.25" customHeight="1">
      <c r="A12" s="1203"/>
      <c r="B12" s="1206"/>
      <c r="C12" s="721" t="s">
        <v>565</v>
      </c>
      <c r="D12" s="786"/>
      <c r="E12" s="786"/>
      <c r="F12" s="786"/>
      <c r="G12" s="786"/>
      <c r="H12" s="786"/>
      <c r="I12" s="786"/>
      <c r="J12" s="786"/>
      <c r="K12" s="786"/>
      <c r="L12" s="786"/>
      <c r="M12" s="786"/>
      <c r="N12" s="786"/>
      <c r="O12" s="786"/>
      <c r="P12" s="786"/>
      <c r="Q12" s="786"/>
      <c r="R12" s="786"/>
      <c r="S12" s="781"/>
      <c r="T12" s="781"/>
      <c r="U12" s="575"/>
      <c r="V12" s="575"/>
      <c r="W12" s="633"/>
    </row>
    <row r="13" spans="1:23" ht="8.25" customHeight="1">
      <c r="A13" s="1203"/>
      <c r="B13" s="1206"/>
      <c r="C13" s="721" t="s">
        <v>566</v>
      </c>
      <c r="D13" s="786"/>
      <c r="E13" s="786"/>
      <c r="F13" s="786"/>
      <c r="G13" s="786"/>
      <c r="H13" s="786"/>
      <c r="I13" s="786"/>
      <c r="J13" s="786"/>
      <c r="K13" s="786"/>
      <c r="L13" s="787"/>
      <c r="M13" s="787"/>
      <c r="N13" s="787"/>
      <c r="O13" s="787"/>
      <c r="P13" s="787"/>
      <c r="Q13" s="787"/>
      <c r="R13" s="787"/>
      <c r="S13" s="781"/>
      <c r="T13" s="781"/>
      <c r="U13" s="575"/>
      <c r="V13" s="575"/>
      <c r="W13" s="633"/>
    </row>
    <row r="14" spans="1:23" ht="8.25" customHeight="1">
      <c r="A14" s="1203"/>
      <c r="B14" s="1206" t="s">
        <v>81</v>
      </c>
      <c r="C14" s="721" t="s">
        <v>442</v>
      </c>
      <c r="D14" s="786"/>
      <c r="E14" s="786"/>
      <c r="F14" s="786"/>
      <c r="G14" s="786"/>
      <c r="H14" s="786"/>
      <c r="I14" s="786"/>
      <c r="J14" s="786"/>
      <c r="K14" s="786"/>
      <c r="L14" s="786"/>
      <c r="M14" s="786"/>
      <c r="N14" s="786"/>
      <c r="O14" s="786"/>
      <c r="P14" s="786"/>
      <c r="Q14" s="786"/>
      <c r="R14" s="786"/>
      <c r="S14" s="781"/>
      <c r="T14" s="781"/>
      <c r="U14" s="575"/>
      <c r="V14" s="575"/>
      <c r="W14" s="633"/>
    </row>
    <row r="15" spans="1:23" ht="8.25" customHeight="1" thickBot="1">
      <c r="A15" s="1204"/>
      <c r="B15" s="1207"/>
      <c r="C15" s="734" t="s">
        <v>443</v>
      </c>
      <c r="D15" s="791"/>
      <c r="E15" s="791"/>
      <c r="F15" s="791"/>
      <c r="G15" s="791"/>
      <c r="H15" s="791"/>
      <c r="I15" s="791"/>
      <c r="J15" s="791"/>
      <c r="K15" s="791"/>
      <c r="L15" s="791"/>
      <c r="M15" s="791"/>
      <c r="N15" s="791"/>
      <c r="O15" s="791"/>
      <c r="P15" s="791"/>
      <c r="Q15" s="791"/>
      <c r="R15" s="791"/>
      <c r="S15" s="782"/>
      <c r="T15" s="782"/>
      <c r="U15" s="627"/>
      <c r="V15" s="627"/>
      <c r="W15" s="798"/>
    </row>
    <row r="16" spans="1:23" ht="8.25" customHeight="1">
      <c r="A16" s="1208" t="s">
        <v>82</v>
      </c>
      <c r="B16" s="1210" t="s">
        <v>80</v>
      </c>
      <c r="C16" s="732" t="s">
        <v>442</v>
      </c>
      <c r="D16" s="789"/>
      <c r="E16" s="789"/>
      <c r="F16" s="789"/>
      <c r="G16" s="789"/>
      <c r="H16" s="789"/>
      <c r="I16" s="789"/>
      <c r="J16" s="789"/>
      <c r="K16" s="789"/>
      <c r="L16" s="789"/>
      <c r="M16" s="634"/>
      <c r="N16" s="634"/>
      <c r="O16" s="634"/>
      <c r="P16" s="634"/>
      <c r="Q16" s="634"/>
      <c r="R16" s="634"/>
      <c r="S16" s="634"/>
      <c r="T16" s="826"/>
      <c r="U16" s="628"/>
      <c r="V16" s="628"/>
      <c r="W16" s="801"/>
    </row>
    <row r="17" spans="1:23" ht="8.25" customHeight="1">
      <c r="A17" s="1203"/>
      <c r="B17" s="1206"/>
      <c r="C17" s="721" t="s">
        <v>443</v>
      </c>
      <c r="D17" s="731"/>
      <c r="E17" s="731"/>
      <c r="F17" s="731"/>
      <c r="G17" s="731"/>
      <c r="H17" s="731"/>
      <c r="I17" s="731"/>
      <c r="J17" s="731"/>
      <c r="K17" s="731"/>
      <c r="L17" s="731"/>
      <c r="M17" s="629"/>
      <c r="N17" s="629"/>
      <c r="O17" s="629"/>
      <c r="P17" s="629"/>
      <c r="Q17" s="629"/>
      <c r="R17" s="629"/>
      <c r="S17" s="629"/>
      <c r="T17" s="781"/>
      <c r="U17" s="575"/>
      <c r="V17" s="575"/>
      <c r="W17" s="633"/>
    </row>
    <row r="18" spans="1:23" ht="8.25" customHeight="1">
      <c r="A18" s="1203"/>
      <c r="B18" s="1206" t="s">
        <v>81</v>
      </c>
      <c r="C18" s="721" t="s">
        <v>442</v>
      </c>
      <c r="D18" s="731"/>
      <c r="E18" s="731"/>
      <c r="F18" s="731"/>
      <c r="G18" s="731"/>
      <c r="H18" s="731"/>
      <c r="I18" s="731"/>
      <c r="J18" s="731"/>
      <c r="K18" s="731"/>
      <c r="L18" s="731"/>
      <c r="M18" s="632"/>
      <c r="N18" s="632"/>
      <c r="O18" s="632"/>
      <c r="P18" s="632"/>
      <c r="Q18" s="632"/>
      <c r="R18" s="632"/>
      <c r="S18" s="781"/>
      <c r="T18" s="781"/>
      <c r="U18" s="575"/>
      <c r="V18" s="575"/>
      <c r="W18" s="633"/>
    </row>
    <row r="19" spans="1:23" ht="8.25" customHeight="1" thickBot="1">
      <c r="A19" s="1242"/>
      <c r="B19" s="1243"/>
      <c r="C19" s="722" t="s">
        <v>443</v>
      </c>
      <c r="D19" s="792"/>
      <c r="E19" s="792"/>
      <c r="F19" s="792"/>
      <c r="G19" s="792"/>
      <c r="H19" s="792"/>
      <c r="I19" s="792"/>
      <c r="J19" s="792"/>
      <c r="K19" s="792"/>
      <c r="L19" s="792"/>
      <c r="M19" s="783"/>
      <c r="N19" s="783"/>
      <c r="O19" s="783"/>
      <c r="P19" s="783"/>
      <c r="Q19" s="783"/>
      <c r="R19" s="783"/>
      <c r="S19" s="784"/>
      <c r="T19" s="784"/>
      <c r="U19" s="744"/>
      <c r="V19" s="744"/>
      <c r="W19" s="802"/>
    </row>
    <row r="20" spans="1:23" ht="8.25" customHeight="1">
      <c r="A20" s="1202" t="s">
        <v>83</v>
      </c>
      <c r="B20" s="1205" t="s">
        <v>80</v>
      </c>
      <c r="C20" s="733" t="s">
        <v>442</v>
      </c>
      <c r="D20" s="794"/>
      <c r="E20" s="794"/>
      <c r="F20" s="794"/>
      <c r="G20" s="794"/>
      <c r="H20" s="794"/>
      <c r="I20" s="794"/>
      <c r="J20" s="794"/>
      <c r="K20" s="794"/>
      <c r="L20" s="794"/>
      <c r="M20" s="794"/>
      <c r="N20" s="794"/>
      <c r="O20" s="794"/>
      <c r="P20" s="794"/>
      <c r="Q20" s="794"/>
      <c r="R20" s="794"/>
      <c r="S20" s="785"/>
      <c r="T20" s="785"/>
      <c r="U20" s="569"/>
      <c r="V20" s="569"/>
      <c r="W20" s="797"/>
    </row>
    <row r="21" spans="1:23" ht="8.25" customHeight="1">
      <c r="A21" s="1203"/>
      <c r="B21" s="1206"/>
      <c r="C21" s="721" t="s">
        <v>443</v>
      </c>
      <c r="D21" s="787"/>
      <c r="E21" s="787"/>
      <c r="F21" s="787"/>
      <c r="G21" s="787"/>
      <c r="H21" s="787"/>
      <c r="I21" s="787"/>
      <c r="J21" s="787"/>
      <c r="K21" s="787"/>
      <c r="L21" s="787"/>
      <c r="M21" s="787"/>
      <c r="N21" s="787"/>
      <c r="O21" s="787"/>
      <c r="P21" s="787"/>
      <c r="Q21" s="787"/>
      <c r="R21" s="787"/>
      <c r="S21" s="781"/>
      <c r="T21" s="781"/>
      <c r="U21" s="575"/>
      <c r="V21" s="575"/>
      <c r="W21" s="633"/>
    </row>
    <row r="22" spans="1:23" ht="8.25" customHeight="1">
      <c r="A22" s="1203"/>
      <c r="B22" s="1206" t="s">
        <v>81</v>
      </c>
      <c r="C22" s="721" t="s">
        <v>442</v>
      </c>
      <c r="D22" s="786"/>
      <c r="E22" s="786"/>
      <c r="F22" s="786"/>
      <c r="G22" s="786"/>
      <c r="H22" s="786"/>
      <c r="I22" s="786"/>
      <c r="J22" s="786"/>
      <c r="K22" s="786"/>
      <c r="L22" s="786"/>
      <c r="M22" s="786"/>
      <c r="N22" s="786"/>
      <c r="O22" s="786"/>
      <c r="P22" s="786"/>
      <c r="Q22" s="786"/>
      <c r="R22" s="786"/>
      <c r="S22" s="781"/>
      <c r="T22" s="781"/>
      <c r="U22" s="575"/>
      <c r="V22" s="575"/>
      <c r="W22" s="633"/>
    </row>
    <row r="23" spans="1:23" ht="8.25" customHeight="1" thickBot="1">
      <c r="A23" s="1204"/>
      <c r="B23" s="1207"/>
      <c r="C23" s="734" t="s">
        <v>443</v>
      </c>
      <c r="D23" s="795"/>
      <c r="E23" s="795"/>
      <c r="F23" s="795"/>
      <c r="G23" s="795"/>
      <c r="H23" s="795"/>
      <c r="I23" s="795"/>
      <c r="J23" s="795"/>
      <c r="K23" s="795"/>
      <c r="L23" s="795"/>
      <c r="M23" s="795"/>
      <c r="N23" s="795"/>
      <c r="O23" s="795"/>
      <c r="P23" s="795"/>
      <c r="Q23" s="795"/>
      <c r="R23" s="795"/>
      <c r="S23" s="782"/>
      <c r="T23" s="782"/>
      <c r="U23" s="627"/>
      <c r="V23" s="627"/>
      <c r="W23" s="798"/>
    </row>
    <row r="24" spans="1:23" ht="9.75" customHeight="1">
      <c r="A24" s="1208" t="s">
        <v>84</v>
      </c>
      <c r="B24" s="1210" t="s">
        <v>80</v>
      </c>
      <c r="C24" s="732" t="s">
        <v>442</v>
      </c>
      <c r="D24" s="777"/>
      <c r="E24" s="777"/>
      <c r="F24" s="793"/>
      <c r="G24" s="793"/>
      <c r="H24" s="793"/>
      <c r="I24" s="793"/>
      <c r="J24" s="793"/>
      <c r="K24" s="793"/>
      <c r="L24" s="793"/>
      <c r="M24" s="793"/>
      <c r="N24" s="793"/>
      <c r="O24" s="793"/>
      <c r="P24" s="793"/>
      <c r="Q24" s="793"/>
      <c r="R24" s="793"/>
      <c r="S24" s="793"/>
      <c r="T24" s="793"/>
      <c r="U24" s="859"/>
      <c r="V24" s="859"/>
      <c r="W24" s="739"/>
    </row>
    <row r="25" spans="1:23" ht="9.75" customHeight="1">
      <c r="A25" s="1203"/>
      <c r="B25" s="1206"/>
      <c r="C25" s="721" t="s">
        <v>443</v>
      </c>
      <c r="D25" s="786"/>
      <c r="E25" s="786"/>
      <c r="F25" s="772"/>
      <c r="G25" s="772"/>
      <c r="H25" s="772"/>
      <c r="I25" s="772"/>
      <c r="J25" s="772"/>
      <c r="K25" s="772"/>
      <c r="L25" s="772"/>
      <c r="M25" s="772"/>
      <c r="N25" s="772"/>
      <c r="O25" s="772"/>
      <c r="P25" s="772"/>
      <c r="Q25" s="772"/>
      <c r="R25" s="772"/>
      <c r="S25" s="772"/>
      <c r="T25" s="772"/>
      <c r="U25" s="632"/>
      <c r="V25" s="632"/>
      <c r="W25" s="727"/>
    </row>
    <row r="26" spans="1:23" ht="9.75" customHeight="1">
      <c r="A26" s="1203"/>
      <c r="B26" s="1206" t="s">
        <v>81</v>
      </c>
      <c r="C26" s="721" t="s">
        <v>442</v>
      </c>
      <c r="D26" s="632"/>
      <c r="E26" s="1269" t="s">
        <v>653</v>
      </c>
      <c r="F26" s="1269"/>
      <c r="G26" s="1269"/>
      <c r="H26" s="1269"/>
      <c r="I26" s="1269"/>
      <c r="J26" s="1269"/>
      <c r="K26" s="1269"/>
      <c r="L26" s="1269"/>
      <c r="M26" s="1269"/>
      <c r="N26" s="1269"/>
      <c r="O26" s="94"/>
      <c r="P26" s="94"/>
      <c r="Q26" s="94"/>
      <c r="R26" s="94"/>
      <c r="S26" s="94"/>
      <c r="T26" s="1280" t="s">
        <v>657</v>
      </c>
      <c r="U26" s="1281"/>
      <c r="V26" s="1281"/>
      <c r="W26" s="1282"/>
    </row>
    <row r="27" spans="1:23" ht="9.75" customHeight="1" thickBot="1">
      <c r="A27" s="1242"/>
      <c r="B27" s="1243"/>
      <c r="C27" s="722" t="s">
        <v>443</v>
      </c>
      <c r="D27" s="783"/>
      <c r="E27" s="1270"/>
      <c r="F27" s="1270"/>
      <c r="G27" s="1270"/>
      <c r="H27" s="1270"/>
      <c r="I27" s="1270"/>
      <c r="J27" s="1270"/>
      <c r="K27" s="1270"/>
      <c r="L27" s="1270"/>
      <c r="M27" s="1270"/>
      <c r="N27" s="1270"/>
      <c r="O27" s="863"/>
      <c r="P27" s="863"/>
      <c r="Q27" s="863"/>
      <c r="R27" s="863"/>
      <c r="S27" s="863"/>
      <c r="T27" s="1283"/>
      <c r="U27" s="1284"/>
      <c r="V27" s="1284"/>
      <c r="W27" s="1285"/>
    </row>
    <row r="28" spans="1:23" ht="9.75" customHeight="1">
      <c r="A28" s="1202" t="s">
        <v>85</v>
      </c>
      <c r="B28" s="1205" t="s">
        <v>80</v>
      </c>
      <c r="C28" s="733" t="s">
        <v>442</v>
      </c>
      <c r="D28" s="737"/>
      <c r="E28" s="807"/>
      <c r="F28" s="808"/>
      <c r="G28" s="808"/>
      <c r="H28" s="808"/>
      <c r="I28" s="808"/>
      <c r="J28" s="808"/>
      <c r="K28" s="808"/>
      <c r="L28" s="808"/>
      <c r="M28" s="808"/>
      <c r="N28" s="808"/>
      <c r="O28" s="808"/>
      <c r="P28" s="808"/>
      <c r="Q28" s="808"/>
      <c r="R28" s="808"/>
      <c r="S28" s="808"/>
      <c r="T28" s="796"/>
      <c r="U28" s="569"/>
      <c r="V28" s="569"/>
      <c r="W28" s="797"/>
    </row>
    <row r="29" spans="1:23" ht="9.75" customHeight="1">
      <c r="A29" s="1203"/>
      <c r="B29" s="1206"/>
      <c r="C29" s="721" t="s">
        <v>443</v>
      </c>
      <c r="D29" s="632"/>
      <c r="E29" s="809"/>
      <c r="F29" s="94"/>
      <c r="G29" s="94"/>
      <c r="H29" s="94"/>
      <c r="I29" s="94"/>
      <c r="J29" s="94"/>
      <c r="K29" s="94"/>
      <c r="L29" s="94"/>
      <c r="M29" s="94"/>
      <c r="N29" s="94"/>
      <c r="O29" s="94"/>
      <c r="P29" s="94"/>
      <c r="Q29" s="94"/>
      <c r="R29" s="94"/>
      <c r="S29" s="94"/>
      <c r="T29" s="772"/>
      <c r="U29" s="575"/>
      <c r="V29" s="575"/>
      <c r="W29" s="633"/>
    </row>
    <row r="30" spans="1:23" ht="9.75" customHeight="1">
      <c r="A30" s="1203"/>
      <c r="B30" s="1206" t="s">
        <v>81</v>
      </c>
      <c r="C30" s="721" t="s">
        <v>442</v>
      </c>
      <c r="D30" s="632"/>
      <c r="E30" s="1276" t="s">
        <v>657</v>
      </c>
      <c r="F30" s="1276"/>
      <c r="G30" s="1276"/>
      <c r="H30" s="1276"/>
      <c r="I30" s="1276"/>
      <c r="J30" s="1276"/>
      <c r="K30" s="1276"/>
      <c r="L30" s="1276"/>
      <c r="M30" s="1276"/>
      <c r="N30" s="1276"/>
      <c r="O30" s="1276"/>
      <c r="P30" s="1276"/>
      <c r="Q30" s="1276"/>
      <c r="R30" s="1276"/>
      <c r="S30" s="1276"/>
      <c r="T30" s="1276"/>
      <c r="U30" s="1276"/>
      <c r="V30" s="1276"/>
      <c r="W30" s="1277"/>
    </row>
    <row r="31" spans="1:23" ht="9.75" customHeight="1" thickBot="1">
      <c r="A31" s="1204"/>
      <c r="B31" s="1207"/>
      <c r="C31" s="734" t="s">
        <v>443</v>
      </c>
      <c r="D31" s="738"/>
      <c r="E31" s="1278"/>
      <c r="F31" s="1278"/>
      <c r="G31" s="1278"/>
      <c r="H31" s="1278"/>
      <c r="I31" s="1278"/>
      <c r="J31" s="1278"/>
      <c r="K31" s="1278"/>
      <c r="L31" s="1278"/>
      <c r="M31" s="1278"/>
      <c r="N31" s="1278"/>
      <c r="O31" s="1278"/>
      <c r="P31" s="1278"/>
      <c r="Q31" s="1278"/>
      <c r="R31" s="1278"/>
      <c r="S31" s="1278"/>
      <c r="T31" s="1278"/>
      <c r="U31" s="1278"/>
      <c r="V31" s="1278"/>
      <c r="W31" s="1279"/>
    </row>
    <row r="32" spans="1:23" ht="9.75" customHeight="1">
      <c r="A32" s="1208" t="s">
        <v>86</v>
      </c>
      <c r="B32" s="1210" t="s">
        <v>80</v>
      </c>
      <c r="C32" s="732" t="s">
        <v>442</v>
      </c>
      <c r="D32" s="628"/>
      <c r="E32" s="1268" t="s">
        <v>652</v>
      </c>
      <c r="F32" s="1268"/>
      <c r="G32" s="1268"/>
      <c r="H32" s="1268"/>
      <c r="I32" s="1268"/>
      <c r="J32" s="1268"/>
      <c r="K32" s="1268"/>
      <c r="L32" s="1268"/>
      <c r="M32" s="1268"/>
      <c r="N32" s="1268"/>
      <c r="O32" s="1274" t="s">
        <v>654</v>
      </c>
      <c r="P32" s="1274"/>
      <c r="Q32" s="1274"/>
      <c r="R32" s="1274"/>
      <c r="S32" s="1274"/>
      <c r="T32" s="1274"/>
      <c r="U32" s="628"/>
      <c r="V32" s="628"/>
      <c r="W32" s="801"/>
    </row>
    <row r="33" spans="1:23" ht="9.75" customHeight="1">
      <c r="A33" s="1203"/>
      <c r="B33" s="1206"/>
      <c r="C33" s="721" t="s">
        <v>443</v>
      </c>
      <c r="D33" s="728"/>
      <c r="E33" s="1269"/>
      <c r="F33" s="1269"/>
      <c r="G33" s="1269"/>
      <c r="H33" s="1269"/>
      <c r="I33" s="1269"/>
      <c r="J33" s="1269"/>
      <c r="K33" s="1269"/>
      <c r="L33" s="1269"/>
      <c r="M33" s="1269"/>
      <c r="N33" s="1269"/>
      <c r="O33" s="1272"/>
      <c r="P33" s="1272"/>
      <c r="Q33" s="1272"/>
      <c r="R33" s="1272"/>
      <c r="S33" s="1272"/>
      <c r="T33" s="1272"/>
      <c r="U33" s="575"/>
      <c r="V33" s="575"/>
      <c r="W33" s="633"/>
    </row>
    <row r="34" spans="1:23" ht="9.75" customHeight="1">
      <c r="A34" s="1203"/>
      <c r="B34" s="1206" t="s">
        <v>81</v>
      </c>
      <c r="C34" s="721" t="s">
        <v>442</v>
      </c>
      <c r="D34" s="728"/>
      <c r="E34" s="1269"/>
      <c r="F34" s="1269"/>
      <c r="G34" s="1269"/>
      <c r="H34" s="1269"/>
      <c r="I34" s="1269"/>
      <c r="J34" s="1269"/>
      <c r="K34" s="1269"/>
      <c r="L34" s="1269"/>
      <c r="M34" s="1269"/>
      <c r="N34" s="1269"/>
      <c r="O34" s="1272"/>
      <c r="P34" s="1272"/>
      <c r="Q34" s="1272"/>
      <c r="R34" s="1272"/>
      <c r="S34" s="1272"/>
      <c r="T34" s="1272"/>
      <c r="U34" s="575"/>
      <c r="V34" s="575"/>
      <c r="W34" s="633"/>
    </row>
    <row r="35" spans="1:23" ht="9.75" customHeight="1" thickBot="1">
      <c r="A35" s="1242"/>
      <c r="B35" s="1243"/>
      <c r="C35" s="722" t="s">
        <v>443</v>
      </c>
      <c r="D35" s="746"/>
      <c r="E35" s="1270"/>
      <c r="F35" s="1270"/>
      <c r="G35" s="1270"/>
      <c r="H35" s="1270"/>
      <c r="I35" s="1270"/>
      <c r="J35" s="1270"/>
      <c r="K35" s="1270"/>
      <c r="L35" s="1270"/>
      <c r="M35" s="1270"/>
      <c r="N35" s="1270"/>
      <c r="O35" s="1275"/>
      <c r="P35" s="1275"/>
      <c r="Q35" s="1275"/>
      <c r="R35" s="1275"/>
      <c r="S35" s="1275"/>
      <c r="T35" s="1275"/>
      <c r="U35" s="744"/>
      <c r="V35" s="744"/>
      <c r="W35" s="802"/>
    </row>
    <row r="36" spans="1:23" ht="9.75" customHeight="1">
      <c r="A36" s="1202" t="s">
        <v>531</v>
      </c>
      <c r="B36" s="1205" t="s">
        <v>80</v>
      </c>
      <c r="C36" s="733" t="s">
        <v>442</v>
      </c>
      <c r="D36" s="745"/>
      <c r="E36" s="1286" t="s">
        <v>651</v>
      </c>
      <c r="F36" s="1286"/>
      <c r="G36" s="1286"/>
      <c r="H36" s="1286"/>
      <c r="I36" s="1286"/>
      <c r="J36" s="1286"/>
      <c r="K36" s="1286"/>
      <c r="L36" s="1271" t="s">
        <v>654</v>
      </c>
      <c r="M36" s="1271"/>
      <c r="N36" s="1271"/>
      <c r="O36" s="1271"/>
      <c r="P36" s="1271"/>
      <c r="Q36" s="1271"/>
      <c r="R36" s="1271"/>
      <c r="S36" s="1271"/>
      <c r="T36" s="1271"/>
      <c r="U36" s="569"/>
      <c r="V36" s="569"/>
      <c r="W36" s="797"/>
    </row>
    <row r="37" spans="1:23" ht="9.75" customHeight="1">
      <c r="A37" s="1203"/>
      <c r="B37" s="1206"/>
      <c r="C37" s="721" t="s">
        <v>443</v>
      </c>
      <c r="D37" s="728"/>
      <c r="E37" s="1287"/>
      <c r="F37" s="1287"/>
      <c r="G37" s="1287"/>
      <c r="H37" s="1287"/>
      <c r="I37" s="1287"/>
      <c r="J37" s="1287"/>
      <c r="K37" s="1287"/>
      <c r="L37" s="1272"/>
      <c r="M37" s="1272"/>
      <c r="N37" s="1272"/>
      <c r="O37" s="1272"/>
      <c r="P37" s="1272"/>
      <c r="Q37" s="1272"/>
      <c r="R37" s="1272"/>
      <c r="S37" s="1272"/>
      <c r="T37" s="1272"/>
      <c r="U37" s="575"/>
      <c r="V37" s="575"/>
      <c r="W37" s="633"/>
    </row>
    <row r="38" spans="1:23" ht="9.75" customHeight="1">
      <c r="A38" s="1203"/>
      <c r="B38" s="1206" t="s">
        <v>81</v>
      </c>
      <c r="C38" s="721" t="s">
        <v>442</v>
      </c>
      <c r="D38" s="728"/>
      <c r="E38" s="1287"/>
      <c r="F38" s="1287"/>
      <c r="G38" s="1287"/>
      <c r="H38" s="1287"/>
      <c r="I38" s="1287"/>
      <c r="J38" s="1287"/>
      <c r="K38" s="1287"/>
      <c r="L38" s="1272"/>
      <c r="M38" s="1272"/>
      <c r="N38" s="1272"/>
      <c r="O38" s="1272"/>
      <c r="P38" s="1272"/>
      <c r="Q38" s="1272"/>
      <c r="R38" s="1272"/>
      <c r="S38" s="1272"/>
      <c r="T38" s="1272"/>
      <c r="U38" s="575"/>
      <c r="V38" s="575"/>
      <c r="W38" s="633"/>
    </row>
    <row r="39" spans="1:23" ht="9.75" customHeight="1" thickBot="1">
      <c r="A39" s="1209"/>
      <c r="B39" s="1211"/>
      <c r="C39" s="723" t="s">
        <v>443</v>
      </c>
      <c r="D39" s="729"/>
      <c r="E39" s="1288"/>
      <c r="F39" s="1288"/>
      <c r="G39" s="1288"/>
      <c r="H39" s="1288"/>
      <c r="I39" s="1288"/>
      <c r="J39" s="1288"/>
      <c r="K39" s="1288"/>
      <c r="L39" s="1273"/>
      <c r="M39" s="1273"/>
      <c r="N39" s="1273"/>
      <c r="O39" s="1273"/>
      <c r="P39" s="1273"/>
      <c r="Q39" s="1273"/>
      <c r="R39" s="1273"/>
      <c r="S39" s="1273"/>
      <c r="T39" s="1273"/>
      <c r="U39" s="568"/>
      <c r="V39" s="568"/>
      <c r="W39" s="822"/>
    </row>
    <row r="40" ht="15.75" thickTop="1"/>
    <row r="41" spans="1:20" ht="33" customHeight="1">
      <c r="A41" s="1199" t="s">
        <v>521</v>
      </c>
      <c r="B41" s="1199"/>
      <c r="C41" s="1199"/>
      <c r="D41" s="1199"/>
      <c r="E41" s="1199"/>
      <c r="F41" s="1199"/>
      <c r="G41" s="1199"/>
      <c r="H41" s="1199"/>
      <c r="I41" s="1199"/>
      <c r="J41" s="1199"/>
      <c r="K41" s="1199"/>
      <c r="L41" s="1199"/>
      <c r="M41" s="1199"/>
      <c r="N41" s="1199"/>
      <c r="O41" s="1199"/>
      <c r="P41" s="1199"/>
      <c r="Q41" s="1199"/>
      <c r="R41" s="1199"/>
      <c r="S41" s="1199"/>
      <c r="T41" s="1199"/>
    </row>
    <row r="42" spans="1:10" ht="15.75">
      <c r="A42" s="712"/>
      <c r="B42" s="590" t="s">
        <v>535</v>
      </c>
      <c r="C42" s="590"/>
      <c r="D42" s="711"/>
      <c r="E42" s="711"/>
      <c r="F42" s="711"/>
      <c r="G42" s="711"/>
      <c r="H42" s="711"/>
      <c r="I42" s="711"/>
      <c r="J42" s="711"/>
    </row>
    <row r="43" spans="1:18" ht="15.75">
      <c r="A43" s="713"/>
      <c r="B43" s="590"/>
      <c r="C43" s="590"/>
      <c r="D43" s="714"/>
      <c r="E43" s="51"/>
      <c r="F43" s="51"/>
      <c r="G43" s="51"/>
      <c r="N43" s="1162" t="s">
        <v>662</v>
      </c>
      <c r="O43" s="1162"/>
      <c r="P43" s="1162"/>
      <c r="Q43" s="1162"/>
      <c r="R43" s="1162"/>
    </row>
    <row r="44" spans="1:18" ht="15.75">
      <c r="A44" s="19"/>
      <c r="B44" s="19"/>
      <c r="C44" s="1200" t="s">
        <v>87</v>
      </c>
      <c r="D44" s="1200"/>
      <c r="E44" s="1200"/>
      <c r="F44" s="714"/>
      <c r="G44" s="714"/>
      <c r="N44" s="1200" t="s">
        <v>74</v>
      </c>
      <c r="O44" s="1200"/>
      <c r="P44" s="1200"/>
      <c r="Q44" s="1200"/>
      <c r="R44" s="1200"/>
    </row>
    <row r="45" spans="1:17" ht="15.75">
      <c r="A45" s="19"/>
      <c r="B45" s="19"/>
      <c r="C45" s="19"/>
      <c r="D45" s="19"/>
      <c r="E45" s="19"/>
      <c r="F45" s="714"/>
      <c r="G45" s="122"/>
      <c r="O45" s="714"/>
      <c r="P45" s="122"/>
      <c r="Q45" s="122"/>
    </row>
    <row r="46" spans="1:17" ht="15.75">
      <c r="A46" s="714"/>
      <c r="B46" s="714"/>
      <c r="C46" s="714"/>
      <c r="D46" s="714"/>
      <c r="E46" s="714"/>
      <c r="F46" s="714"/>
      <c r="G46" s="714"/>
      <c r="O46" s="714"/>
      <c r="P46" s="714"/>
      <c r="Q46" s="714"/>
    </row>
    <row r="47" spans="1:18" ht="15.75">
      <c r="A47" s="714"/>
      <c r="B47" s="714"/>
      <c r="C47" s="1201" t="s">
        <v>73</v>
      </c>
      <c r="D47" s="1201"/>
      <c r="E47" s="1201"/>
      <c r="F47" s="714"/>
      <c r="G47" s="714"/>
      <c r="N47" s="1201" t="s">
        <v>69</v>
      </c>
      <c r="O47" s="1201"/>
      <c r="P47" s="1201"/>
      <c r="Q47" s="1201"/>
      <c r="R47" s="1201"/>
    </row>
  </sheetData>
  <sheetProtection/>
  <mergeCells count="48">
    <mergeCell ref="N8:Q8"/>
    <mergeCell ref="R8:U8"/>
    <mergeCell ref="A1:G1"/>
    <mergeCell ref="A2:G2"/>
    <mergeCell ref="A4:T4"/>
    <mergeCell ref="A5:T5"/>
    <mergeCell ref="A6:T6"/>
    <mergeCell ref="A8:B8"/>
    <mergeCell ref="C8:C10"/>
    <mergeCell ref="D8:E8"/>
    <mergeCell ref="B22:B23"/>
    <mergeCell ref="A9:B9"/>
    <mergeCell ref="A10:B10"/>
    <mergeCell ref="A11:A15"/>
    <mergeCell ref="B11:B13"/>
    <mergeCell ref="B14:B15"/>
    <mergeCell ref="B24:B25"/>
    <mergeCell ref="B26:B27"/>
    <mergeCell ref="A28:A31"/>
    <mergeCell ref="B28:B29"/>
    <mergeCell ref="B30:B31"/>
    <mergeCell ref="A16:A19"/>
    <mergeCell ref="B16:B17"/>
    <mergeCell ref="B18:B19"/>
    <mergeCell ref="A20:A23"/>
    <mergeCell ref="B20:B21"/>
    <mergeCell ref="A36:A39"/>
    <mergeCell ref="B36:B37"/>
    <mergeCell ref="B38:B39"/>
    <mergeCell ref="A32:A35"/>
    <mergeCell ref="B32:B33"/>
    <mergeCell ref="B34:B35"/>
    <mergeCell ref="F8:I8"/>
    <mergeCell ref="J8:M8"/>
    <mergeCell ref="N43:R43"/>
    <mergeCell ref="N44:R44"/>
    <mergeCell ref="N47:R47"/>
    <mergeCell ref="A41:T41"/>
    <mergeCell ref="C44:E44"/>
    <mergeCell ref="A24:A27"/>
    <mergeCell ref="C47:E47"/>
    <mergeCell ref="E36:K39"/>
    <mergeCell ref="E32:N35"/>
    <mergeCell ref="E26:N27"/>
    <mergeCell ref="L36:T39"/>
    <mergeCell ref="O32:T35"/>
    <mergeCell ref="E30:W31"/>
    <mergeCell ref="T26:W2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X42"/>
  <sheetViews>
    <sheetView zoomScalePageLayoutView="0" workbookViewId="0" topLeftCell="A10">
      <selection activeCell="P38" sqref="P38:U38"/>
    </sheetView>
  </sheetViews>
  <sheetFormatPr defaultColWidth="9.140625" defaultRowHeight="15"/>
  <cols>
    <col min="1" max="1" width="7.28125" style="0" customWidth="1"/>
    <col min="2" max="2" width="7.140625" style="0" customWidth="1"/>
    <col min="3" max="3" width="5.8515625" style="0" customWidth="1"/>
    <col min="4" max="19" width="7.8515625" style="0" customWidth="1"/>
  </cols>
  <sheetData>
    <row r="1" spans="1:19" ht="15.75">
      <c r="A1" s="1201" t="s">
        <v>0</v>
      </c>
      <c r="B1" s="1201"/>
      <c r="C1" s="1201"/>
      <c r="D1" s="1201"/>
      <c r="E1" s="581"/>
      <c r="F1" s="581"/>
      <c r="G1" s="581"/>
      <c r="H1" s="581"/>
      <c r="I1" s="581"/>
      <c r="J1" s="581"/>
      <c r="K1" s="53"/>
      <c r="L1" s="53"/>
      <c r="M1" s="1200"/>
      <c r="N1" s="1200"/>
      <c r="O1" s="1200"/>
      <c r="P1" s="1200"/>
      <c r="Q1" s="1200"/>
      <c r="R1" s="1200"/>
      <c r="S1" s="1200"/>
    </row>
    <row r="2" spans="1:19" ht="15.75">
      <c r="A2" s="1221" t="s">
        <v>74</v>
      </c>
      <c r="B2" s="1221"/>
      <c r="C2" s="1221"/>
      <c r="D2" s="1221"/>
      <c r="E2" s="718"/>
      <c r="F2" s="718"/>
      <c r="G2" s="718"/>
      <c r="H2" s="718"/>
      <c r="I2" s="718"/>
      <c r="J2" s="718"/>
      <c r="K2" s="53"/>
      <c r="L2" s="53"/>
      <c r="M2" s="1237"/>
      <c r="N2" s="1237"/>
      <c r="O2" s="1237"/>
      <c r="P2" s="1237"/>
      <c r="Q2" s="1237"/>
      <c r="R2" s="1237"/>
      <c r="S2" s="1237"/>
    </row>
    <row r="3" spans="1:19" ht="3.75" customHeight="1">
      <c r="A3" s="53"/>
      <c r="B3" s="19"/>
      <c r="C3" s="19"/>
      <c r="D3" s="19"/>
      <c r="E3" s="19"/>
      <c r="F3" s="19"/>
      <c r="G3" s="53"/>
      <c r="H3" s="53"/>
      <c r="I3" s="53"/>
      <c r="J3" s="53"/>
      <c r="K3" s="53"/>
      <c r="L3" s="53"/>
      <c r="M3" s="53"/>
      <c r="N3" s="719"/>
      <c r="O3" s="53"/>
      <c r="P3" s="53"/>
      <c r="Q3" s="53"/>
      <c r="R3" s="53"/>
      <c r="S3" s="53"/>
    </row>
    <row r="4" spans="1:22" ht="25.5">
      <c r="A4" s="1222" t="s">
        <v>621</v>
      </c>
      <c r="B4" s="1222"/>
      <c r="C4" s="1222"/>
      <c r="D4" s="1222"/>
      <c r="E4" s="1222"/>
      <c r="F4" s="1222"/>
      <c r="G4" s="1222"/>
      <c r="H4" s="1222"/>
      <c r="I4" s="1222"/>
      <c r="J4" s="1222"/>
      <c r="K4" s="1222"/>
      <c r="L4" s="1222"/>
      <c r="M4" s="1222"/>
      <c r="N4" s="1222"/>
      <c r="O4" s="1222"/>
      <c r="P4" s="1222"/>
      <c r="Q4" s="1222"/>
      <c r="R4" s="1222"/>
      <c r="S4" s="1222"/>
      <c r="T4" s="1222"/>
      <c r="U4" s="1222"/>
      <c r="V4" s="1222"/>
    </row>
    <row r="5" spans="1:22" ht="18.75">
      <c r="A5" s="1223" t="s">
        <v>548</v>
      </c>
      <c r="B5" s="1223"/>
      <c r="C5" s="1223"/>
      <c r="D5" s="1223"/>
      <c r="E5" s="1223"/>
      <c r="F5" s="1223"/>
      <c r="G5" s="1223"/>
      <c r="H5" s="1223"/>
      <c r="I5" s="1223"/>
      <c r="J5" s="1223"/>
      <c r="K5" s="1223"/>
      <c r="L5" s="1223"/>
      <c r="M5" s="1223"/>
      <c r="N5" s="1223"/>
      <c r="O5" s="1223"/>
      <c r="P5" s="1223"/>
      <c r="Q5" s="1223"/>
      <c r="R5" s="1223"/>
      <c r="S5" s="1223"/>
      <c r="T5" s="1223"/>
      <c r="U5" s="1223"/>
      <c r="V5" s="1223"/>
    </row>
    <row r="6" spans="1:22" ht="18.75">
      <c r="A6" s="1224" t="s">
        <v>622</v>
      </c>
      <c r="B6" s="1224"/>
      <c r="C6" s="1224"/>
      <c r="D6" s="1224"/>
      <c r="E6" s="1224"/>
      <c r="F6" s="1224"/>
      <c r="G6" s="1224"/>
      <c r="H6" s="1224"/>
      <c r="I6" s="1224"/>
      <c r="J6" s="1224"/>
      <c r="K6" s="1224"/>
      <c r="L6" s="1224"/>
      <c r="M6" s="1224"/>
      <c r="N6" s="1224"/>
      <c r="O6" s="1224"/>
      <c r="P6" s="1224"/>
      <c r="Q6" s="1224"/>
      <c r="R6" s="1224"/>
      <c r="S6" s="1224"/>
      <c r="T6" s="1224"/>
      <c r="U6" s="1224"/>
      <c r="V6" s="1224"/>
    </row>
    <row r="7" spans="1:9" ht="6.75" customHeight="1" thickBot="1">
      <c r="A7" s="1238"/>
      <c r="B7" s="1238"/>
      <c r="C7" s="565"/>
      <c r="D7" s="565"/>
      <c r="E7" s="565"/>
      <c r="F7" s="565"/>
      <c r="G7" s="565"/>
      <c r="H7" s="565"/>
      <c r="I7" s="565"/>
    </row>
    <row r="8" spans="1:24"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176"/>
      <c r="U8" s="860"/>
      <c r="V8" s="626"/>
      <c r="W8" s="626"/>
      <c r="X8" s="626"/>
    </row>
    <row r="9" spans="1:21"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720" t="s">
        <v>492</v>
      </c>
    </row>
    <row r="10" spans="1:21" ht="12.75" customHeight="1" thickBot="1">
      <c r="A10" s="1219" t="s">
        <v>78</v>
      </c>
      <c r="B10" s="1216"/>
      <c r="C10" s="1216"/>
      <c r="D10" s="724">
        <v>1</v>
      </c>
      <c r="E10" s="724">
        <v>2</v>
      </c>
      <c r="F10" s="724">
        <v>3</v>
      </c>
      <c r="G10" s="724">
        <v>4</v>
      </c>
      <c r="H10" s="724">
        <v>5</v>
      </c>
      <c r="I10" s="724">
        <v>6</v>
      </c>
      <c r="J10" s="724">
        <v>7</v>
      </c>
      <c r="K10" s="724">
        <v>8</v>
      </c>
      <c r="L10" s="724">
        <v>9</v>
      </c>
      <c r="M10" s="724">
        <v>10</v>
      </c>
      <c r="N10" s="724">
        <v>11</v>
      </c>
      <c r="O10" s="724">
        <v>12</v>
      </c>
      <c r="P10" s="724">
        <v>13</v>
      </c>
      <c r="Q10" s="724">
        <v>14</v>
      </c>
      <c r="R10" s="724">
        <v>15</v>
      </c>
      <c r="S10" s="724">
        <v>16</v>
      </c>
      <c r="T10" s="724">
        <v>17</v>
      </c>
      <c r="U10" s="725">
        <v>18</v>
      </c>
    </row>
    <row r="11" spans="1:21" ht="12.75" customHeight="1">
      <c r="A11" s="1202" t="s">
        <v>79</v>
      </c>
      <c r="B11" s="1205" t="s">
        <v>80</v>
      </c>
      <c r="C11" s="776">
        <v>1</v>
      </c>
      <c r="D11" s="1326" t="s">
        <v>567</v>
      </c>
      <c r="E11" s="1327"/>
      <c r="F11" s="1327"/>
      <c r="G11" s="1327"/>
      <c r="H11" s="1327"/>
      <c r="I11" s="1327"/>
      <c r="J11" s="1327"/>
      <c r="K11" s="1327"/>
      <c r="L11" s="1327"/>
      <c r="M11" s="1327"/>
      <c r="N11" s="1327"/>
      <c r="O11" s="1327"/>
      <c r="P11" s="1327"/>
      <c r="Q11" s="1328"/>
      <c r="R11" s="1295" t="s">
        <v>647</v>
      </c>
      <c r="S11" s="1296"/>
      <c r="T11" s="1296"/>
      <c r="U11" s="1297"/>
    </row>
    <row r="12" spans="1:21" ht="9" customHeight="1">
      <c r="A12" s="1203"/>
      <c r="B12" s="1206"/>
      <c r="C12" s="721" t="s">
        <v>565</v>
      </c>
      <c r="D12" s="787"/>
      <c r="E12" s="1307" t="s">
        <v>643</v>
      </c>
      <c r="F12" s="1308"/>
      <c r="G12" s="1308"/>
      <c r="H12" s="1308"/>
      <c r="I12" s="1308"/>
      <c r="J12" s="1308"/>
      <c r="K12" s="1308"/>
      <c r="L12" s="1308"/>
      <c r="M12" s="1308"/>
      <c r="N12" s="1308"/>
      <c r="O12" s="1308"/>
      <c r="P12" s="1308"/>
      <c r="Q12" s="857"/>
      <c r="R12" s="1298"/>
      <c r="S12" s="1299"/>
      <c r="T12" s="1299"/>
      <c r="U12" s="1300"/>
    </row>
    <row r="13" spans="1:21" ht="9" customHeight="1">
      <c r="A13" s="1203"/>
      <c r="B13" s="1206"/>
      <c r="C13" s="721" t="s">
        <v>566</v>
      </c>
      <c r="D13" s="786"/>
      <c r="E13" s="1309"/>
      <c r="F13" s="1310"/>
      <c r="G13" s="1310"/>
      <c r="H13" s="1310"/>
      <c r="I13" s="1310"/>
      <c r="J13" s="1310"/>
      <c r="K13" s="1310"/>
      <c r="L13" s="1310"/>
      <c r="M13" s="1310"/>
      <c r="N13" s="1310"/>
      <c r="O13" s="1310"/>
      <c r="P13" s="1310"/>
      <c r="Q13" s="857"/>
      <c r="R13" s="1298"/>
      <c r="S13" s="1299"/>
      <c r="T13" s="1299"/>
      <c r="U13" s="1300"/>
    </row>
    <row r="14" spans="1:21" ht="9" customHeight="1">
      <c r="A14" s="1203"/>
      <c r="B14" s="1206" t="s">
        <v>81</v>
      </c>
      <c r="C14" s="721" t="s">
        <v>442</v>
      </c>
      <c r="D14" s="632"/>
      <c r="E14" s="1309"/>
      <c r="F14" s="1310"/>
      <c r="G14" s="1310"/>
      <c r="H14" s="1310"/>
      <c r="I14" s="1310"/>
      <c r="J14" s="1310"/>
      <c r="K14" s="1310"/>
      <c r="L14" s="1310"/>
      <c r="M14" s="1310"/>
      <c r="N14" s="1310"/>
      <c r="O14" s="1310"/>
      <c r="P14" s="1310"/>
      <c r="Q14" s="857"/>
      <c r="R14" s="1298"/>
      <c r="S14" s="1299"/>
      <c r="T14" s="1299"/>
      <c r="U14" s="1300"/>
    </row>
    <row r="15" spans="1:21" ht="9" customHeight="1" thickBot="1">
      <c r="A15" s="1204"/>
      <c r="B15" s="1207"/>
      <c r="C15" s="734" t="s">
        <v>443</v>
      </c>
      <c r="D15" s="738"/>
      <c r="E15" s="1309"/>
      <c r="F15" s="1310"/>
      <c r="G15" s="1310"/>
      <c r="H15" s="1310"/>
      <c r="I15" s="1310"/>
      <c r="J15" s="1310"/>
      <c r="K15" s="1310"/>
      <c r="L15" s="1310"/>
      <c r="M15" s="1310"/>
      <c r="N15" s="1310"/>
      <c r="O15" s="1310"/>
      <c r="P15" s="1310"/>
      <c r="Q15" s="858"/>
      <c r="R15" s="1298"/>
      <c r="S15" s="1299"/>
      <c r="T15" s="1299"/>
      <c r="U15" s="1300"/>
    </row>
    <row r="16" spans="1:21" ht="9" customHeight="1">
      <c r="A16" s="1208" t="s">
        <v>82</v>
      </c>
      <c r="B16" s="1210" t="s">
        <v>80</v>
      </c>
      <c r="C16" s="732" t="s">
        <v>442</v>
      </c>
      <c r="D16" s="777"/>
      <c r="E16" s="1304" t="s">
        <v>645</v>
      </c>
      <c r="F16" s="1304"/>
      <c r="G16" s="1304"/>
      <c r="H16" s="1304"/>
      <c r="I16" s="1304"/>
      <c r="J16" s="1304"/>
      <c r="K16" s="1304"/>
      <c r="L16" s="1304"/>
      <c r="M16" s="1304"/>
      <c r="N16" s="1304"/>
      <c r="O16" s="1311" t="s">
        <v>642</v>
      </c>
      <c r="P16" s="1312"/>
      <c r="Q16" s="1313"/>
      <c r="R16" s="1298"/>
      <c r="S16" s="1299"/>
      <c r="T16" s="1299"/>
      <c r="U16" s="1300"/>
    </row>
    <row r="17" spans="1:21" ht="9" customHeight="1">
      <c r="A17" s="1203"/>
      <c r="B17" s="1206"/>
      <c r="C17" s="721" t="s">
        <v>443</v>
      </c>
      <c r="D17" s="786"/>
      <c r="E17" s="1305"/>
      <c r="F17" s="1305"/>
      <c r="G17" s="1305"/>
      <c r="H17" s="1305"/>
      <c r="I17" s="1305"/>
      <c r="J17" s="1305"/>
      <c r="K17" s="1305"/>
      <c r="L17" s="1305"/>
      <c r="M17" s="1305"/>
      <c r="N17" s="1305"/>
      <c r="O17" s="1314"/>
      <c r="P17" s="1315"/>
      <c r="Q17" s="1316"/>
      <c r="R17" s="1298"/>
      <c r="S17" s="1299"/>
      <c r="T17" s="1299"/>
      <c r="U17" s="1300"/>
    </row>
    <row r="18" spans="1:21" ht="9" customHeight="1">
      <c r="A18" s="1203"/>
      <c r="B18" s="1206" t="s">
        <v>81</v>
      </c>
      <c r="C18" s="721" t="s">
        <v>442</v>
      </c>
      <c r="D18" s="575"/>
      <c r="E18" s="1305"/>
      <c r="F18" s="1305"/>
      <c r="G18" s="1305"/>
      <c r="H18" s="1305"/>
      <c r="I18" s="1305"/>
      <c r="J18" s="1305"/>
      <c r="K18" s="1305"/>
      <c r="L18" s="1305"/>
      <c r="M18" s="1305"/>
      <c r="N18" s="1305"/>
      <c r="O18" s="1314"/>
      <c r="P18" s="1315"/>
      <c r="Q18" s="1316"/>
      <c r="R18" s="1298"/>
      <c r="S18" s="1299"/>
      <c r="T18" s="1299"/>
      <c r="U18" s="1300"/>
    </row>
    <row r="19" spans="1:21" ht="9" customHeight="1" thickBot="1">
      <c r="A19" s="1242"/>
      <c r="B19" s="1243"/>
      <c r="C19" s="722" t="s">
        <v>443</v>
      </c>
      <c r="D19" s="744"/>
      <c r="E19" s="1306"/>
      <c r="F19" s="1306"/>
      <c r="G19" s="1306"/>
      <c r="H19" s="1306"/>
      <c r="I19" s="1306"/>
      <c r="J19" s="1306"/>
      <c r="K19" s="1306"/>
      <c r="L19" s="1306"/>
      <c r="M19" s="1306"/>
      <c r="N19" s="1306"/>
      <c r="O19" s="1317"/>
      <c r="P19" s="1318"/>
      <c r="Q19" s="1319"/>
      <c r="R19" s="1298"/>
      <c r="S19" s="1299"/>
      <c r="T19" s="1299"/>
      <c r="U19" s="1300"/>
    </row>
    <row r="20" spans="1:21" ht="9" customHeight="1">
      <c r="A20" s="1202" t="s">
        <v>83</v>
      </c>
      <c r="B20" s="1205" t="s">
        <v>80</v>
      </c>
      <c r="C20" s="733" t="s">
        <v>442</v>
      </c>
      <c r="D20" s="569"/>
      <c r="E20" s="1320" t="s">
        <v>644</v>
      </c>
      <c r="F20" s="1321"/>
      <c r="G20" s="1321"/>
      <c r="H20" s="1321"/>
      <c r="I20" s="1321"/>
      <c r="J20" s="1321"/>
      <c r="K20" s="1321"/>
      <c r="L20" s="1321"/>
      <c r="M20" s="1321"/>
      <c r="N20" s="1321"/>
      <c r="O20" s="1321"/>
      <c r="P20" s="1321"/>
      <c r="Q20" s="1322"/>
      <c r="R20" s="1298"/>
      <c r="S20" s="1299"/>
      <c r="T20" s="1299"/>
      <c r="U20" s="1300"/>
    </row>
    <row r="21" spans="1:21" ht="9" customHeight="1">
      <c r="A21" s="1203"/>
      <c r="B21" s="1206"/>
      <c r="C21" s="721" t="s">
        <v>443</v>
      </c>
      <c r="D21" s="575"/>
      <c r="E21" s="1320"/>
      <c r="F21" s="1321"/>
      <c r="G21" s="1321"/>
      <c r="H21" s="1321"/>
      <c r="I21" s="1321"/>
      <c r="J21" s="1321"/>
      <c r="K21" s="1321"/>
      <c r="L21" s="1321"/>
      <c r="M21" s="1321"/>
      <c r="N21" s="1321"/>
      <c r="O21" s="1321"/>
      <c r="P21" s="1321"/>
      <c r="Q21" s="1322"/>
      <c r="R21" s="1298"/>
      <c r="S21" s="1299"/>
      <c r="T21" s="1299"/>
      <c r="U21" s="1300"/>
    </row>
    <row r="22" spans="1:21" ht="9" customHeight="1">
      <c r="A22" s="1203"/>
      <c r="B22" s="1206" t="s">
        <v>81</v>
      </c>
      <c r="C22" s="721" t="s">
        <v>442</v>
      </c>
      <c r="D22" s="575"/>
      <c r="E22" s="1320"/>
      <c r="F22" s="1321"/>
      <c r="G22" s="1321"/>
      <c r="H22" s="1321"/>
      <c r="I22" s="1321"/>
      <c r="J22" s="1321"/>
      <c r="K22" s="1321"/>
      <c r="L22" s="1321"/>
      <c r="M22" s="1321"/>
      <c r="N22" s="1321"/>
      <c r="O22" s="1321"/>
      <c r="P22" s="1321"/>
      <c r="Q22" s="1322"/>
      <c r="R22" s="1298"/>
      <c r="S22" s="1299"/>
      <c r="T22" s="1299"/>
      <c r="U22" s="1300"/>
    </row>
    <row r="23" spans="1:21" ht="9" customHeight="1" thickBot="1">
      <c r="A23" s="1204"/>
      <c r="B23" s="1207"/>
      <c r="C23" s="734" t="s">
        <v>443</v>
      </c>
      <c r="D23" s="627"/>
      <c r="E23" s="1323"/>
      <c r="F23" s="1324"/>
      <c r="G23" s="1324"/>
      <c r="H23" s="1324"/>
      <c r="I23" s="1324"/>
      <c r="J23" s="1324"/>
      <c r="K23" s="1324"/>
      <c r="L23" s="1324"/>
      <c r="M23" s="1324"/>
      <c r="N23" s="1324"/>
      <c r="O23" s="1324"/>
      <c r="P23" s="1324"/>
      <c r="Q23" s="1325"/>
      <c r="R23" s="1298"/>
      <c r="S23" s="1299"/>
      <c r="T23" s="1299"/>
      <c r="U23" s="1300"/>
    </row>
    <row r="24" spans="1:21" ht="9" customHeight="1">
      <c r="A24" s="1208" t="s">
        <v>84</v>
      </c>
      <c r="B24" s="1210" t="s">
        <v>80</v>
      </c>
      <c r="C24" s="732" t="s">
        <v>442</v>
      </c>
      <c r="D24" s="777"/>
      <c r="E24" s="1289" t="s">
        <v>646</v>
      </c>
      <c r="F24" s="1290"/>
      <c r="G24" s="1290"/>
      <c r="H24" s="1290"/>
      <c r="I24" s="1290"/>
      <c r="J24" s="1290"/>
      <c r="K24" s="1290"/>
      <c r="L24" s="1290"/>
      <c r="M24" s="1290"/>
      <c r="N24" s="1290"/>
      <c r="O24" s="1290"/>
      <c r="P24" s="1290"/>
      <c r="Q24" s="1290"/>
      <c r="R24" s="1298"/>
      <c r="S24" s="1299"/>
      <c r="T24" s="1299"/>
      <c r="U24" s="1300"/>
    </row>
    <row r="25" spans="1:21" ht="9" customHeight="1">
      <c r="A25" s="1203"/>
      <c r="B25" s="1206"/>
      <c r="C25" s="721" t="s">
        <v>443</v>
      </c>
      <c r="D25" s="786"/>
      <c r="E25" s="1291"/>
      <c r="F25" s="1292"/>
      <c r="G25" s="1292"/>
      <c r="H25" s="1292"/>
      <c r="I25" s="1292"/>
      <c r="J25" s="1292"/>
      <c r="K25" s="1292"/>
      <c r="L25" s="1292"/>
      <c r="M25" s="1292"/>
      <c r="N25" s="1292"/>
      <c r="O25" s="1292"/>
      <c r="P25" s="1292"/>
      <c r="Q25" s="1292"/>
      <c r="R25" s="1298"/>
      <c r="S25" s="1299"/>
      <c r="T25" s="1299"/>
      <c r="U25" s="1300"/>
    </row>
    <row r="26" spans="1:21" ht="9" customHeight="1">
      <c r="A26" s="1203"/>
      <c r="B26" s="1206" t="s">
        <v>81</v>
      </c>
      <c r="C26" s="721" t="s">
        <v>442</v>
      </c>
      <c r="D26" s="786"/>
      <c r="E26" s="1291"/>
      <c r="F26" s="1292"/>
      <c r="G26" s="1292"/>
      <c r="H26" s="1292"/>
      <c r="I26" s="1292"/>
      <c r="J26" s="1292"/>
      <c r="K26" s="1292"/>
      <c r="L26" s="1292"/>
      <c r="M26" s="1292"/>
      <c r="N26" s="1292"/>
      <c r="O26" s="1292"/>
      <c r="P26" s="1292"/>
      <c r="Q26" s="1292"/>
      <c r="R26" s="1298"/>
      <c r="S26" s="1299"/>
      <c r="T26" s="1299"/>
      <c r="U26" s="1300"/>
    </row>
    <row r="27" spans="1:21" ht="9" customHeight="1" thickBot="1">
      <c r="A27" s="1242"/>
      <c r="B27" s="1243"/>
      <c r="C27" s="722" t="s">
        <v>443</v>
      </c>
      <c r="D27" s="823"/>
      <c r="E27" s="1293"/>
      <c r="F27" s="1294"/>
      <c r="G27" s="1294"/>
      <c r="H27" s="1294"/>
      <c r="I27" s="1294"/>
      <c r="J27" s="1294"/>
      <c r="K27" s="1294"/>
      <c r="L27" s="1294"/>
      <c r="M27" s="1294"/>
      <c r="N27" s="1294"/>
      <c r="O27" s="1294"/>
      <c r="P27" s="1294"/>
      <c r="Q27" s="1294"/>
      <c r="R27" s="1298"/>
      <c r="S27" s="1299"/>
      <c r="T27" s="1299"/>
      <c r="U27" s="1300"/>
    </row>
    <row r="28" spans="1:21" ht="9" customHeight="1">
      <c r="A28" s="1202" t="s">
        <v>85</v>
      </c>
      <c r="B28" s="1205" t="s">
        <v>80</v>
      </c>
      <c r="C28" s="733" t="s">
        <v>442</v>
      </c>
      <c r="D28" s="733"/>
      <c r="E28" s="874"/>
      <c r="F28" s="874"/>
      <c r="G28" s="874"/>
      <c r="H28" s="874"/>
      <c r="I28" s="874"/>
      <c r="J28" s="874"/>
      <c r="K28" s="874"/>
      <c r="L28" s="874"/>
      <c r="M28" s="874"/>
      <c r="N28" s="874"/>
      <c r="O28" s="874"/>
      <c r="P28" s="874"/>
      <c r="Q28" s="874"/>
      <c r="R28" s="1298"/>
      <c r="S28" s="1299"/>
      <c r="T28" s="1299"/>
      <c r="U28" s="1300"/>
    </row>
    <row r="29" spans="1:21" ht="9" customHeight="1">
      <c r="A29" s="1203"/>
      <c r="B29" s="1206"/>
      <c r="C29" s="721" t="s">
        <v>443</v>
      </c>
      <c r="D29" s="721"/>
      <c r="E29" s="853"/>
      <c r="F29" s="853"/>
      <c r="G29" s="853"/>
      <c r="H29" s="853"/>
      <c r="I29" s="853"/>
      <c r="J29" s="853"/>
      <c r="K29" s="853"/>
      <c r="L29" s="853"/>
      <c r="M29" s="853"/>
      <c r="N29" s="853"/>
      <c r="O29" s="853"/>
      <c r="P29" s="853"/>
      <c r="Q29" s="853"/>
      <c r="R29" s="1298"/>
      <c r="S29" s="1299"/>
      <c r="T29" s="1299"/>
      <c r="U29" s="1300"/>
    </row>
    <row r="30" spans="1:21" ht="9" customHeight="1">
      <c r="A30" s="1203"/>
      <c r="B30" s="1206" t="s">
        <v>81</v>
      </c>
      <c r="C30" s="721" t="s">
        <v>442</v>
      </c>
      <c r="D30" s="721"/>
      <c r="E30" s="853"/>
      <c r="F30" s="853"/>
      <c r="G30" s="853"/>
      <c r="H30" s="853"/>
      <c r="I30" s="853"/>
      <c r="J30" s="853"/>
      <c r="K30" s="853"/>
      <c r="L30" s="853"/>
      <c r="M30" s="853"/>
      <c r="N30" s="853"/>
      <c r="O30" s="853"/>
      <c r="P30" s="853"/>
      <c r="Q30" s="853"/>
      <c r="R30" s="1298"/>
      <c r="S30" s="1299"/>
      <c r="T30" s="1299"/>
      <c r="U30" s="1300"/>
    </row>
    <row r="31" spans="1:21" ht="9" customHeight="1" thickBot="1">
      <c r="A31" s="1204"/>
      <c r="B31" s="1207"/>
      <c r="C31" s="734" t="s">
        <v>443</v>
      </c>
      <c r="D31" s="734"/>
      <c r="E31" s="876"/>
      <c r="F31" s="876"/>
      <c r="G31" s="876"/>
      <c r="H31" s="876"/>
      <c r="I31" s="876"/>
      <c r="J31" s="876"/>
      <c r="K31" s="876"/>
      <c r="L31" s="876"/>
      <c r="M31" s="876"/>
      <c r="N31" s="876"/>
      <c r="O31" s="876"/>
      <c r="P31" s="876"/>
      <c r="Q31" s="876"/>
      <c r="R31" s="1298"/>
      <c r="S31" s="1299"/>
      <c r="T31" s="1299"/>
      <c r="U31" s="1300"/>
    </row>
    <row r="32" spans="1:21" ht="9" customHeight="1">
      <c r="A32" s="1208" t="s">
        <v>86</v>
      </c>
      <c r="B32" s="1210" t="s">
        <v>80</v>
      </c>
      <c r="C32" s="732" t="s">
        <v>442</v>
      </c>
      <c r="D32" s="732"/>
      <c r="E32" s="732"/>
      <c r="F32" s="859"/>
      <c r="G32" s="859"/>
      <c r="H32" s="878"/>
      <c r="I32" s="878"/>
      <c r="J32" s="878"/>
      <c r="K32" s="878"/>
      <c r="L32" s="878"/>
      <c r="M32" s="878"/>
      <c r="N32" s="878"/>
      <c r="O32" s="878"/>
      <c r="P32" s="878"/>
      <c r="Q32" s="878"/>
      <c r="R32" s="1298"/>
      <c r="S32" s="1299"/>
      <c r="T32" s="1299"/>
      <c r="U32" s="1300"/>
    </row>
    <row r="33" spans="1:21" ht="9" customHeight="1">
      <c r="A33" s="1203"/>
      <c r="B33" s="1206"/>
      <c r="C33" s="721" t="s">
        <v>443</v>
      </c>
      <c r="D33" s="721"/>
      <c r="E33" s="721"/>
      <c r="F33" s="632"/>
      <c r="G33" s="632"/>
      <c r="H33" s="853"/>
      <c r="I33" s="853"/>
      <c r="J33" s="853"/>
      <c r="K33" s="853"/>
      <c r="L33" s="853"/>
      <c r="M33" s="853"/>
      <c r="N33" s="853"/>
      <c r="O33" s="853"/>
      <c r="P33" s="853"/>
      <c r="Q33" s="853"/>
      <c r="R33" s="1298"/>
      <c r="S33" s="1299"/>
      <c r="T33" s="1299"/>
      <c r="U33" s="1300"/>
    </row>
    <row r="34" spans="1:21" ht="9" customHeight="1">
      <c r="A34" s="1203"/>
      <c r="B34" s="1206" t="s">
        <v>81</v>
      </c>
      <c r="C34" s="721" t="s">
        <v>442</v>
      </c>
      <c r="D34" s="721"/>
      <c r="E34" s="721"/>
      <c r="F34" s="632"/>
      <c r="G34" s="632"/>
      <c r="H34" s="853"/>
      <c r="I34" s="853"/>
      <c r="J34" s="853"/>
      <c r="K34" s="853"/>
      <c r="L34" s="853"/>
      <c r="M34" s="853"/>
      <c r="N34" s="853"/>
      <c r="O34" s="853"/>
      <c r="P34" s="853"/>
      <c r="Q34" s="853"/>
      <c r="R34" s="1298"/>
      <c r="S34" s="1299"/>
      <c r="T34" s="1299"/>
      <c r="U34" s="1300"/>
    </row>
    <row r="35" spans="1:21" ht="9" customHeight="1" thickBot="1">
      <c r="A35" s="1209"/>
      <c r="B35" s="1211"/>
      <c r="C35" s="723" t="s">
        <v>443</v>
      </c>
      <c r="D35" s="723"/>
      <c r="E35" s="723"/>
      <c r="F35" s="862"/>
      <c r="G35" s="862"/>
      <c r="H35" s="867"/>
      <c r="I35" s="867"/>
      <c r="J35" s="867"/>
      <c r="K35" s="867"/>
      <c r="L35" s="867"/>
      <c r="M35" s="867"/>
      <c r="N35" s="867"/>
      <c r="O35" s="867"/>
      <c r="P35" s="867"/>
      <c r="Q35" s="867"/>
      <c r="R35" s="1301"/>
      <c r="S35" s="1302"/>
      <c r="T35" s="1302"/>
      <c r="U35" s="1303"/>
    </row>
    <row r="36" spans="1:24" ht="16.5" thickTop="1">
      <c r="A36" s="1199" t="s">
        <v>521</v>
      </c>
      <c r="B36" s="1199"/>
      <c r="C36" s="1199"/>
      <c r="D36" s="1199"/>
      <c r="E36" s="1199"/>
      <c r="F36" s="1199"/>
      <c r="G36" s="1199"/>
      <c r="H36" s="1199"/>
      <c r="I36" s="1199"/>
      <c r="J36" s="1199"/>
      <c r="K36" s="1199"/>
      <c r="L36" s="1199"/>
      <c r="M36" s="1199"/>
      <c r="N36" s="1199"/>
      <c r="O36" s="1199"/>
      <c r="P36" s="1199"/>
      <c r="Q36" s="1199"/>
      <c r="R36" s="1199"/>
      <c r="S36" s="1199"/>
      <c r="T36" s="1199"/>
      <c r="U36" s="1199"/>
      <c r="V36" s="1199"/>
      <c r="W36" s="1199"/>
      <c r="X36" s="1199"/>
    </row>
    <row r="37" spans="1:10" ht="15.75">
      <c r="A37" s="712"/>
      <c r="B37" s="590" t="s">
        <v>640</v>
      </c>
      <c r="C37" s="590"/>
      <c r="D37" s="711"/>
      <c r="E37" s="711"/>
      <c r="F37" s="711"/>
      <c r="G37" s="711"/>
      <c r="H37" s="711"/>
      <c r="I37" s="711"/>
      <c r="J37" s="711"/>
    </row>
    <row r="38" spans="1:21" ht="15.75">
      <c r="A38" s="713"/>
      <c r="B38" s="590"/>
      <c r="C38" s="590"/>
      <c r="D38" s="714"/>
      <c r="E38" s="51"/>
      <c r="F38" s="51"/>
      <c r="G38" s="51"/>
      <c r="P38" s="1162" t="s">
        <v>662</v>
      </c>
      <c r="Q38" s="1162"/>
      <c r="R38" s="1162"/>
      <c r="S38" s="1162"/>
      <c r="T38" s="1162"/>
      <c r="U38" s="1162"/>
    </row>
    <row r="39" spans="1:21" ht="15.75">
      <c r="A39" s="19"/>
      <c r="B39" s="19"/>
      <c r="C39" s="1200" t="s">
        <v>87</v>
      </c>
      <c r="D39" s="1200"/>
      <c r="E39" s="1200"/>
      <c r="F39" s="714"/>
      <c r="G39" s="714"/>
      <c r="P39" s="1200" t="s">
        <v>74</v>
      </c>
      <c r="Q39" s="1200"/>
      <c r="R39" s="1200"/>
      <c r="S39" s="1200"/>
      <c r="T39" s="1200"/>
      <c r="U39" s="1200"/>
    </row>
    <row r="40" spans="1:19" ht="15.75">
      <c r="A40" s="19"/>
      <c r="B40" s="19"/>
      <c r="C40" s="19"/>
      <c r="D40" s="19"/>
      <c r="E40" s="19"/>
      <c r="F40" s="714"/>
      <c r="G40" s="122"/>
      <c r="Q40" s="714"/>
      <c r="R40" s="122"/>
      <c r="S40" s="122"/>
    </row>
    <row r="41" spans="1:16" ht="15.75">
      <c r="A41" s="714"/>
      <c r="B41" s="714"/>
      <c r="C41" s="714"/>
      <c r="D41" s="714"/>
      <c r="N41" s="714"/>
      <c r="O41" s="714"/>
      <c r="P41" s="714"/>
    </row>
    <row r="42" spans="1:18" ht="15.75">
      <c r="A42" s="714"/>
      <c r="B42" s="714"/>
      <c r="C42" s="760" t="s">
        <v>73</v>
      </c>
      <c r="D42" s="714"/>
      <c r="M42" s="1201" t="s">
        <v>69</v>
      </c>
      <c r="N42" s="1201"/>
      <c r="O42" s="1201"/>
      <c r="P42" s="1201"/>
      <c r="Q42" s="1201"/>
      <c r="R42" s="1201"/>
    </row>
  </sheetData>
  <sheetProtection/>
  <mergeCells count="47">
    <mergeCell ref="F8:I8"/>
    <mergeCell ref="A16:A19"/>
    <mergeCell ref="B16:B17"/>
    <mergeCell ref="A10:B10"/>
    <mergeCell ref="A1:D1"/>
    <mergeCell ref="M1:S1"/>
    <mergeCell ref="A2:D2"/>
    <mergeCell ref="M2:S2"/>
    <mergeCell ref="A4:V4"/>
    <mergeCell ref="A5:V5"/>
    <mergeCell ref="A6:V6"/>
    <mergeCell ref="R8:T8"/>
    <mergeCell ref="A7:B7"/>
    <mergeCell ref="A8:B8"/>
    <mergeCell ref="C8:C10"/>
    <mergeCell ref="A9:B9"/>
    <mergeCell ref="M42:R42"/>
    <mergeCell ref="A28:A31"/>
    <mergeCell ref="B28:B29"/>
    <mergeCell ref="A20:A23"/>
    <mergeCell ref="A11:A15"/>
    <mergeCell ref="B20:B21"/>
    <mergeCell ref="B22:B23"/>
    <mergeCell ref="O16:Q19"/>
    <mergeCell ref="E20:Q23"/>
    <mergeCell ref="J8:M8"/>
    <mergeCell ref="N8:Q8"/>
    <mergeCell ref="B11:B13"/>
    <mergeCell ref="D11:Q11"/>
    <mergeCell ref="B14:B15"/>
    <mergeCell ref="D8:E8"/>
    <mergeCell ref="C39:E39"/>
    <mergeCell ref="P39:U39"/>
    <mergeCell ref="E24:Q27"/>
    <mergeCell ref="R11:U35"/>
    <mergeCell ref="B30:B31"/>
    <mergeCell ref="E16:N19"/>
    <mergeCell ref="B18:B19"/>
    <mergeCell ref="B32:B33"/>
    <mergeCell ref="B34:B35"/>
    <mergeCell ref="E12:P15"/>
    <mergeCell ref="A32:A35"/>
    <mergeCell ref="A24:A27"/>
    <mergeCell ref="B24:B25"/>
    <mergeCell ref="B26:B27"/>
    <mergeCell ref="A36:X36"/>
    <mergeCell ref="P38:U3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X43"/>
  <sheetViews>
    <sheetView zoomScalePageLayoutView="0" workbookViewId="0" topLeftCell="A7">
      <selection activeCell="X27" sqref="W26:X27"/>
    </sheetView>
  </sheetViews>
  <sheetFormatPr defaultColWidth="9.140625" defaultRowHeight="15"/>
  <cols>
    <col min="1" max="1" width="7.28125" style="0" customWidth="1"/>
    <col min="2" max="2" width="7.140625" style="0" customWidth="1"/>
    <col min="3" max="3" width="5.8515625" style="0" customWidth="1"/>
    <col min="4" max="21" width="7.28125" style="0" customWidth="1"/>
  </cols>
  <sheetData>
    <row r="1" spans="1:21" ht="15.75">
      <c r="A1" s="1201" t="s">
        <v>0</v>
      </c>
      <c r="B1" s="1201"/>
      <c r="C1" s="1201"/>
      <c r="D1" s="1201"/>
      <c r="E1" s="1201"/>
      <c r="F1" s="1201"/>
      <c r="G1" s="1201"/>
      <c r="H1" s="581"/>
      <c r="I1" s="581"/>
      <c r="J1" s="581"/>
      <c r="K1" s="581"/>
      <c r="L1" s="581"/>
      <c r="M1" s="581"/>
      <c r="N1" s="53"/>
      <c r="O1" s="53"/>
      <c r="P1" s="1200"/>
      <c r="Q1" s="1200"/>
      <c r="R1" s="1200"/>
      <c r="S1" s="1200"/>
      <c r="T1" s="1200"/>
      <c r="U1" s="1200"/>
    </row>
    <row r="2" spans="1:21" ht="15.75">
      <c r="A2" s="1221" t="s">
        <v>74</v>
      </c>
      <c r="B2" s="1221"/>
      <c r="C2" s="1221"/>
      <c r="D2" s="1221"/>
      <c r="E2" s="1221"/>
      <c r="F2" s="1221"/>
      <c r="G2" s="1221"/>
      <c r="H2" s="718"/>
      <c r="I2" s="718"/>
      <c r="J2" s="718"/>
      <c r="K2" s="718"/>
      <c r="L2" s="718"/>
      <c r="M2" s="718"/>
      <c r="N2" s="53"/>
      <c r="O2" s="53"/>
      <c r="P2" s="1237"/>
      <c r="Q2" s="1237"/>
      <c r="R2" s="1237"/>
      <c r="S2" s="1237"/>
      <c r="T2" s="1237"/>
      <c r="U2" s="1237"/>
    </row>
    <row r="3" spans="1:21" ht="3.75" customHeight="1">
      <c r="A3" s="53"/>
      <c r="B3" s="19"/>
      <c r="C3" s="19"/>
      <c r="D3" s="19"/>
      <c r="E3" s="19"/>
      <c r="F3" s="19"/>
      <c r="G3" s="19"/>
      <c r="H3" s="19"/>
      <c r="I3" s="19"/>
      <c r="J3" s="53"/>
      <c r="K3" s="53"/>
      <c r="L3" s="53"/>
      <c r="M3" s="53"/>
      <c r="N3" s="53"/>
      <c r="O3" s="53"/>
      <c r="P3" s="53"/>
      <c r="Q3" s="719"/>
      <c r="R3" s="53"/>
      <c r="S3" s="53"/>
      <c r="T3" s="53"/>
      <c r="U3" s="53"/>
    </row>
    <row r="4" spans="1:21" ht="25.5">
      <c r="A4" s="1222" t="s">
        <v>621</v>
      </c>
      <c r="B4" s="1222"/>
      <c r="C4" s="1222"/>
      <c r="D4" s="1222"/>
      <c r="E4" s="1222"/>
      <c r="F4" s="1222"/>
      <c r="G4" s="1222"/>
      <c r="H4" s="1222"/>
      <c r="I4" s="1222"/>
      <c r="J4" s="1222"/>
      <c r="K4" s="1222"/>
      <c r="L4" s="1222"/>
      <c r="M4" s="1222"/>
      <c r="N4" s="1222"/>
      <c r="O4" s="1222"/>
      <c r="P4" s="1222"/>
      <c r="Q4" s="1222"/>
      <c r="R4" s="1222"/>
      <c r="S4" s="1222"/>
      <c r="T4" s="1222"/>
      <c r="U4" s="1222"/>
    </row>
    <row r="5" spans="1:21" ht="18.75">
      <c r="A5" s="1223" t="s">
        <v>624</v>
      </c>
      <c r="B5" s="1223"/>
      <c r="C5" s="1223"/>
      <c r="D5" s="1223"/>
      <c r="E5" s="1223"/>
      <c r="F5" s="1223"/>
      <c r="G5" s="1223"/>
      <c r="H5" s="1223"/>
      <c r="I5" s="1223"/>
      <c r="J5" s="1223"/>
      <c r="K5" s="1223"/>
      <c r="L5" s="1223"/>
      <c r="M5" s="1223"/>
      <c r="N5" s="1223"/>
      <c r="O5" s="1223"/>
      <c r="P5" s="1223"/>
      <c r="Q5" s="1223"/>
      <c r="R5" s="1223"/>
      <c r="S5" s="1223"/>
      <c r="T5" s="1223"/>
      <c r="U5" s="1223"/>
    </row>
    <row r="6" spans="1:21" ht="18.75">
      <c r="A6" s="1224" t="s">
        <v>622</v>
      </c>
      <c r="B6" s="1224"/>
      <c r="C6" s="1224"/>
      <c r="D6" s="1224"/>
      <c r="E6" s="1224"/>
      <c r="F6" s="1224"/>
      <c r="G6" s="1224"/>
      <c r="H6" s="1224"/>
      <c r="I6" s="1224"/>
      <c r="J6" s="1224"/>
      <c r="K6" s="1224"/>
      <c r="L6" s="1224"/>
      <c r="M6" s="1224"/>
      <c r="N6" s="1224"/>
      <c r="O6" s="1224"/>
      <c r="P6" s="1224"/>
      <c r="Q6" s="1224"/>
      <c r="R6" s="1224"/>
      <c r="S6" s="1224"/>
      <c r="T6" s="1224"/>
      <c r="U6" s="1224"/>
    </row>
    <row r="7" spans="1:9" ht="6.75" customHeight="1" thickBot="1">
      <c r="A7" s="1238"/>
      <c r="B7" s="1238"/>
      <c r="C7" s="565"/>
      <c r="D7" s="565"/>
      <c r="E7" s="565"/>
      <c r="F7" s="565"/>
      <c r="G7" s="565"/>
      <c r="H7" s="565"/>
      <c r="I7" s="565"/>
    </row>
    <row r="8" spans="1:24"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176"/>
      <c r="U8" s="860"/>
      <c r="V8" s="626"/>
      <c r="W8" s="626"/>
      <c r="X8" s="626"/>
    </row>
    <row r="9" spans="1:21"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720" t="s">
        <v>492</v>
      </c>
    </row>
    <row r="10" spans="1:21" ht="12.75" customHeight="1" thickBot="1">
      <c r="A10" s="1344" t="s">
        <v>78</v>
      </c>
      <c r="B10" s="1343"/>
      <c r="C10" s="1343"/>
      <c r="D10" s="914">
        <v>1</v>
      </c>
      <c r="E10" s="914">
        <v>2</v>
      </c>
      <c r="F10" s="914">
        <v>3</v>
      </c>
      <c r="G10" s="914">
        <v>4</v>
      </c>
      <c r="H10" s="914">
        <v>5</v>
      </c>
      <c r="I10" s="914">
        <v>6</v>
      </c>
      <c r="J10" s="914">
        <v>7</v>
      </c>
      <c r="K10" s="914">
        <v>8</v>
      </c>
      <c r="L10" s="914">
        <v>9</v>
      </c>
      <c r="M10" s="914">
        <v>10</v>
      </c>
      <c r="N10" s="914">
        <v>11</v>
      </c>
      <c r="O10" s="914">
        <v>12</v>
      </c>
      <c r="P10" s="914">
        <v>13</v>
      </c>
      <c r="Q10" s="914">
        <v>14</v>
      </c>
      <c r="R10" s="914">
        <v>15</v>
      </c>
      <c r="S10" s="914">
        <v>16</v>
      </c>
      <c r="T10" s="914">
        <v>17</v>
      </c>
      <c r="U10" s="915">
        <v>18</v>
      </c>
    </row>
    <row r="11" spans="1:21" ht="12.75" customHeight="1">
      <c r="A11" s="1208" t="s">
        <v>79</v>
      </c>
      <c r="B11" s="1210" t="s">
        <v>80</v>
      </c>
      <c r="C11" s="913">
        <v>1</v>
      </c>
      <c r="D11" s="1339" t="s">
        <v>567</v>
      </c>
      <c r="E11" s="1339"/>
      <c r="F11" s="1339"/>
      <c r="G11" s="1339"/>
      <c r="H11" s="1339"/>
      <c r="I11" s="1339"/>
      <c r="J11" s="1339"/>
      <c r="K11" s="1339"/>
      <c r="L11" s="1339"/>
      <c r="M11" s="1339"/>
      <c r="N11" s="1339"/>
      <c r="O11" s="1339"/>
      <c r="P11" s="1339"/>
      <c r="Q11" s="1339"/>
      <c r="R11" s="1339"/>
      <c r="S11" s="1339"/>
      <c r="T11" s="1339"/>
      <c r="U11" s="1340"/>
    </row>
    <row r="12" spans="1:21" ht="12.75" customHeight="1">
      <c r="A12" s="1203"/>
      <c r="B12" s="1206"/>
      <c r="C12" s="721" t="s">
        <v>565</v>
      </c>
      <c r="D12" s="1341" t="s">
        <v>613</v>
      </c>
      <c r="E12" s="1341"/>
      <c r="F12" s="1341"/>
      <c r="G12" s="1341"/>
      <c r="H12" s="1341"/>
      <c r="I12" s="1341"/>
      <c r="J12" s="1341"/>
      <c r="K12" s="1341"/>
      <c r="L12" s="1341"/>
      <c r="M12" s="1341"/>
      <c r="N12" s="1341"/>
      <c r="O12" s="1341"/>
      <c r="P12" s="1341"/>
      <c r="Q12" s="1341"/>
      <c r="R12" s="1341"/>
      <c r="S12" s="1341"/>
      <c r="T12" s="1332" t="s">
        <v>628</v>
      </c>
      <c r="U12" s="1333"/>
    </row>
    <row r="13" spans="1:21" ht="12.75" customHeight="1">
      <c r="A13" s="1203"/>
      <c r="B13" s="1206"/>
      <c r="C13" s="721" t="s">
        <v>566</v>
      </c>
      <c r="D13" s="1342" t="s">
        <v>614</v>
      </c>
      <c r="E13" s="1342"/>
      <c r="F13" s="1342"/>
      <c r="G13" s="1342"/>
      <c r="H13" s="1342"/>
      <c r="I13" s="1342"/>
      <c r="J13" s="1342"/>
      <c r="K13" s="1342"/>
      <c r="L13" s="1227" t="s">
        <v>615</v>
      </c>
      <c r="M13" s="1227"/>
      <c r="N13" s="1227"/>
      <c r="O13" s="1227"/>
      <c r="P13" s="1227"/>
      <c r="Q13" s="1227"/>
      <c r="R13" s="1227"/>
      <c r="S13" s="1227"/>
      <c r="T13" s="1332"/>
      <c r="U13" s="1333"/>
    </row>
    <row r="14" spans="1:21" ht="12.75" customHeight="1">
      <c r="A14" s="1203"/>
      <c r="B14" s="1206" t="s">
        <v>81</v>
      </c>
      <c r="C14" s="721" t="s">
        <v>442</v>
      </c>
      <c r="D14" s="575"/>
      <c r="E14" s="575"/>
      <c r="F14" s="575"/>
      <c r="G14" s="575"/>
      <c r="H14" s="575"/>
      <c r="I14" s="575"/>
      <c r="J14" s="575"/>
      <c r="K14" s="575"/>
      <c r="L14" s="849"/>
      <c r="M14" s="849"/>
      <c r="N14" s="849"/>
      <c r="O14" s="849"/>
      <c r="P14" s="849"/>
      <c r="Q14" s="849"/>
      <c r="R14" s="849"/>
      <c r="S14" s="849"/>
      <c r="T14" s="1332"/>
      <c r="U14" s="1333"/>
    </row>
    <row r="15" spans="1:21" ht="12.75" customHeight="1" thickBot="1">
      <c r="A15" s="1242"/>
      <c r="B15" s="1243"/>
      <c r="C15" s="722" t="s">
        <v>443</v>
      </c>
      <c r="D15" s="744"/>
      <c r="E15" s="744"/>
      <c r="F15" s="744"/>
      <c r="G15" s="744"/>
      <c r="H15" s="744"/>
      <c r="I15" s="744"/>
      <c r="J15" s="744"/>
      <c r="K15" s="744"/>
      <c r="L15" s="912"/>
      <c r="M15" s="912"/>
      <c r="N15" s="912"/>
      <c r="O15" s="912"/>
      <c r="P15" s="912"/>
      <c r="Q15" s="912"/>
      <c r="R15" s="912"/>
      <c r="S15" s="912"/>
      <c r="T15" s="1332"/>
      <c r="U15" s="1333"/>
    </row>
    <row r="16" spans="1:21" ht="12.75" customHeight="1">
      <c r="A16" s="1202" t="s">
        <v>82</v>
      </c>
      <c r="B16" s="1205" t="s">
        <v>80</v>
      </c>
      <c r="C16" s="733" t="s">
        <v>442</v>
      </c>
      <c r="D16" s="1336" t="s">
        <v>616</v>
      </c>
      <c r="E16" s="1336"/>
      <c r="F16" s="1336"/>
      <c r="G16" s="1336"/>
      <c r="H16" s="1336"/>
      <c r="I16" s="1336"/>
      <c r="J16" s="1336"/>
      <c r="K16" s="1336"/>
      <c r="L16" s="569"/>
      <c r="M16" s="569"/>
      <c r="N16" s="569"/>
      <c r="O16" s="569"/>
      <c r="P16" s="569"/>
      <c r="Q16" s="569"/>
      <c r="R16" s="569"/>
      <c r="S16" s="569"/>
      <c r="T16" s="1332"/>
      <c r="U16" s="1333"/>
    </row>
    <row r="17" spans="1:21" ht="10.5" customHeight="1">
      <c r="A17" s="1203"/>
      <c r="B17" s="1206"/>
      <c r="C17" s="721" t="s">
        <v>443</v>
      </c>
      <c r="D17" s="1337" t="s">
        <v>617</v>
      </c>
      <c r="E17" s="1337"/>
      <c r="F17" s="1337"/>
      <c r="G17" s="1337"/>
      <c r="H17" s="1337"/>
      <c r="I17" s="1337"/>
      <c r="J17" s="1337"/>
      <c r="K17" s="1337"/>
      <c r="L17" s="575"/>
      <c r="M17" s="575"/>
      <c r="N17" s="575"/>
      <c r="O17" s="575"/>
      <c r="P17" s="575"/>
      <c r="Q17" s="575"/>
      <c r="R17" s="575"/>
      <c r="S17" s="575"/>
      <c r="T17" s="1332"/>
      <c r="U17" s="1333"/>
    </row>
    <row r="18" spans="1:21" ht="10.5" customHeight="1">
      <c r="A18" s="1203"/>
      <c r="B18" s="1206" t="s">
        <v>81</v>
      </c>
      <c r="C18" s="721" t="s">
        <v>442</v>
      </c>
      <c r="D18" s="575"/>
      <c r="E18" s="575"/>
      <c r="F18" s="575"/>
      <c r="G18" s="575"/>
      <c r="H18" s="575"/>
      <c r="I18" s="575"/>
      <c r="J18" s="575"/>
      <c r="K18" s="575"/>
      <c r="L18" s="575"/>
      <c r="M18" s="575"/>
      <c r="N18" s="575"/>
      <c r="O18" s="575"/>
      <c r="P18" s="575"/>
      <c r="Q18" s="575"/>
      <c r="R18" s="575"/>
      <c r="S18" s="575"/>
      <c r="T18" s="1332"/>
      <c r="U18" s="1333"/>
    </row>
    <row r="19" spans="1:21" ht="10.5" customHeight="1" thickBot="1">
      <c r="A19" s="1204"/>
      <c r="B19" s="1207"/>
      <c r="C19" s="734" t="s">
        <v>443</v>
      </c>
      <c r="D19" s="627"/>
      <c r="E19" s="627"/>
      <c r="F19" s="627"/>
      <c r="G19" s="627"/>
      <c r="H19" s="627"/>
      <c r="I19" s="627"/>
      <c r="J19" s="627"/>
      <c r="K19" s="627"/>
      <c r="L19" s="627"/>
      <c r="M19" s="627"/>
      <c r="N19" s="627"/>
      <c r="O19" s="627"/>
      <c r="P19" s="627"/>
      <c r="Q19" s="627"/>
      <c r="R19" s="627"/>
      <c r="S19" s="627"/>
      <c r="T19" s="1332"/>
      <c r="U19" s="1333"/>
    </row>
    <row r="20" spans="1:21" ht="10.5" customHeight="1">
      <c r="A20" s="1202" t="s">
        <v>83</v>
      </c>
      <c r="B20" s="1205" t="s">
        <v>80</v>
      </c>
      <c r="C20" s="733" t="s">
        <v>442</v>
      </c>
      <c r="D20" s="569"/>
      <c r="E20" s="1329" t="s">
        <v>626</v>
      </c>
      <c r="F20" s="1329"/>
      <c r="G20" s="1329"/>
      <c r="H20" s="1329"/>
      <c r="I20" s="1329"/>
      <c r="J20" s="1329"/>
      <c r="K20" s="1329"/>
      <c r="L20" s="1329"/>
      <c r="M20" s="1329"/>
      <c r="N20" s="1329"/>
      <c r="O20" s="1329"/>
      <c r="P20" s="1329"/>
      <c r="Q20" s="1329"/>
      <c r="R20" s="1329"/>
      <c r="S20" s="1329"/>
      <c r="T20" s="1332"/>
      <c r="U20" s="1333"/>
    </row>
    <row r="21" spans="1:21" ht="10.5" customHeight="1">
      <c r="A21" s="1203"/>
      <c r="B21" s="1206"/>
      <c r="C21" s="721" t="s">
        <v>443</v>
      </c>
      <c r="D21" s="575"/>
      <c r="E21" s="1330"/>
      <c r="F21" s="1330"/>
      <c r="G21" s="1330"/>
      <c r="H21" s="1330"/>
      <c r="I21" s="1330"/>
      <c r="J21" s="1330"/>
      <c r="K21" s="1330"/>
      <c r="L21" s="1330"/>
      <c r="M21" s="1330"/>
      <c r="N21" s="1330"/>
      <c r="O21" s="1330"/>
      <c r="P21" s="1330"/>
      <c r="Q21" s="1330"/>
      <c r="R21" s="1330"/>
      <c r="S21" s="1330"/>
      <c r="T21" s="1332"/>
      <c r="U21" s="1333"/>
    </row>
    <row r="22" spans="1:21" ht="10.5" customHeight="1">
      <c r="A22" s="1203"/>
      <c r="B22" s="1206" t="s">
        <v>81</v>
      </c>
      <c r="C22" s="721" t="s">
        <v>442</v>
      </c>
      <c r="D22" s="575"/>
      <c r="E22" s="1330"/>
      <c r="F22" s="1330"/>
      <c r="G22" s="1330"/>
      <c r="H22" s="1330"/>
      <c r="I22" s="1330"/>
      <c r="J22" s="1330"/>
      <c r="K22" s="1330"/>
      <c r="L22" s="1330"/>
      <c r="M22" s="1330"/>
      <c r="N22" s="1330"/>
      <c r="O22" s="1330"/>
      <c r="P22" s="1330"/>
      <c r="Q22" s="1330"/>
      <c r="R22" s="1330"/>
      <c r="S22" s="1330"/>
      <c r="T22" s="1332"/>
      <c r="U22" s="1333"/>
    </row>
    <row r="23" spans="1:21" ht="10.5" customHeight="1" thickBot="1">
      <c r="A23" s="1204"/>
      <c r="B23" s="1207"/>
      <c r="C23" s="734" t="s">
        <v>443</v>
      </c>
      <c r="D23" s="627"/>
      <c r="E23" s="1331"/>
      <c r="F23" s="1331"/>
      <c r="G23" s="1331"/>
      <c r="H23" s="1331"/>
      <c r="I23" s="1331"/>
      <c r="J23" s="1331"/>
      <c r="K23" s="1331"/>
      <c r="L23" s="1331"/>
      <c r="M23" s="1331"/>
      <c r="N23" s="1331"/>
      <c r="O23" s="1331"/>
      <c r="P23" s="1331"/>
      <c r="Q23" s="1331"/>
      <c r="R23" s="1331"/>
      <c r="S23" s="1331"/>
      <c r="T23" s="1332"/>
      <c r="U23" s="1333"/>
    </row>
    <row r="24" spans="1:21" ht="13.5" customHeight="1">
      <c r="A24" s="1208" t="s">
        <v>84</v>
      </c>
      <c r="B24" s="1210" t="s">
        <v>80</v>
      </c>
      <c r="C24" s="732" t="s">
        <v>442</v>
      </c>
      <c r="D24" s="1226" t="s">
        <v>613</v>
      </c>
      <c r="E24" s="1226"/>
      <c r="F24" s="1226"/>
      <c r="G24" s="1226"/>
      <c r="H24" s="1226"/>
      <c r="I24" s="1226"/>
      <c r="J24" s="1226"/>
      <c r="K24" s="1226"/>
      <c r="L24" s="1226"/>
      <c r="M24" s="1226"/>
      <c r="N24" s="1226"/>
      <c r="O24" s="1226"/>
      <c r="P24" s="1226"/>
      <c r="Q24" s="1226"/>
      <c r="R24" s="1226"/>
      <c r="S24" s="1226"/>
      <c r="T24" s="1332"/>
      <c r="U24" s="1333"/>
    </row>
    <row r="25" spans="1:21" ht="13.5" customHeight="1">
      <c r="A25" s="1203"/>
      <c r="B25" s="1206"/>
      <c r="C25" s="721" t="s">
        <v>443</v>
      </c>
      <c r="D25" s="1227" t="s">
        <v>615</v>
      </c>
      <c r="E25" s="1227"/>
      <c r="F25" s="1227"/>
      <c r="G25" s="1227"/>
      <c r="H25" s="1227"/>
      <c r="I25" s="1227"/>
      <c r="J25" s="1227"/>
      <c r="K25" s="1227"/>
      <c r="L25" s="1227"/>
      <c r="M25" s="1227"/>
      <c r="N25" s="1227"/>
      <c r="O25" s="1227"/>
      <c r="P25" s="1227"/>
      <c r="Q25" s="1227"/>
      <c r="R25" s="1227"/>
      <c r="S25" s="1227"/>
      <c r="T25" s="1332"/>
      <c r="U25" s="1333"/>
    </row>
    <row r="26" spans="1:21" ht="13.5" customHeight="1">
      <c r="A26" s="1203"/>
      <c r="B26" s="1206" t="s">
        <v>81</v>
      </c>
      <c r="C26" s="721" t="s">
        <v>442</v>
      </c>
      <c r="D26" s="1338" t="s">
        <v>618</v>
      </c>
      <c r="E26" s="1338"/>
      <c r="F26" s="1338"/>
      <c r="G26" s="1338"/>
      <c r="H26" s="1338"/>
      <c r="I26" s="1338"/>
      <c r="J26" s="1338"/>
      <c r="K26" s="1338"/>
      <c r="L26" s="1338"/>
      <c r="M26" s="1338"/>
      <c r="N26" s="1338"/>
      <c r="O26" s="1338"/>
      <c r="P26" s="1338"/>
      <c r="Q26" s="1338"/>
      <c r="R26" s="1338"/>
      <c r="S26" s="1338"/>
      <c r="T26" s="1332"/>
      <c r="U26" s="1333"/>
    </row>
    <row r="27" spans="1:21" ht="13.5" customHeight="1" thickBot="1">
      <c r="A27" s="1242"/>
      <c r="B27" s="1243"/>
      <c r="C27" s="722" t="s">
        <v>443</v>
      </c>
      <c r="D27" s="1348" t="s">
        <v>619</v>
      </c>
      <c r="E27" s="1348"/>
      <c r="F27" s="1348"/>
      <c r="G27" s="1348"/>
      <c r="H27" s="1348"/>
      <c r="I27" s="1348"/>
      <c r="J27" s="1348"/>
      <c r="K27" s="1348"/>
      <c r="L27" s="1348"/>
      <c r="M27" s="1348"/>
      <c r="N27" s="1348"/>
      <c r="O27" s="1348"/>
      <c r="P27" s="1348"/>
      <c r="Q27" s="1348"/>
      <c r="R27" s="1348"/>
      <c r="S27" s="1348"/>
      <c r="T27" s="1332"/>
      <c r="U27" s="1333"/>
    </row>
    <row r="28" spans="1:21" ht="11.25" customHeight="1">
      <c r="A28" s="1202" t="s">
        <v>85</v>
      </c>
      <c r="B28" s="1205" t="s">
        <v>80</v>
      </c>
      <c r="C28" s="733" t="s">
        <v>442</v>
      </c>
      <c r="D28" s="733"/>
      <c r="E28" s="1329" t="s">
        <v>625</v>
      </c>
      <c r="F28" s="1329"/>
      <c r="G28" s="1329"/>
      <c r="H28" s="1329"/>
      <c r="I28" s="1329"/>
      <c r="J28" s="1329"/>
      <c r="K28" s="1329"/>
      <c r="L28" s="1329"/>
      <c r="M28" s="1329"/>
      <c r="N28" s="1329"/>
      <c r="O28" s="1329"/>
      <c r="P28" s="1329"/>
      <c r="Q28" s="1329"/>
      <c r="R28" s="1329"/>
      <c r="S28" s="1329"/>
      <c r="T28" s="1332"/>
      <c r="U28" s="1333"/>
    </row>
    <row r="29" spans="1:21" ht="11.25" customHeight="1">
      <c r="A29" s="1203"/>
      <c r="B29" s="1206"/>
      <c r="C29" s="721" t="s">
        <v>443</v>
      </c>
      <c r="D29" s="721"/>
      <c r="E29" s="1330"/>
      <c r="F29" s="1330"/>
      <c r="G29" s="1330"/>
      <c r="H29" s="1330"/>
      <c r="I29" s="1330"/>
      <c r="J29" s="1330"/>
      <c r="K29" s="1330"/>
      <c r="L29" s="1330"/>
      <c r="M29" s="1330"/>
      <c r="N29" s="1330"/>
      <c r="O29" s="1330"/>
      <c r="P29" s="1330"/>
      <c r="Q29" s="1330"/>
      <c r="R29" s="1330"/>
      <c r="S29" s="1330"/>
      <c r="T29" s="1332"/>
      <c r="U29" s="1333"/>
    </row>
    <row r="30" spans="1:21" ht="11.25" customHeight="1">
      <c r="A30" s="1203"/>
      <c r="B30" s="1206" t="s">
        <v>81</v>
      </c>
      <c r="C30" s="721" t="s">
        <v>442</v>
      </c>
      <c r="D30" s="721"/>
      <c r="E30" s="1330"/>
      <c r="F30" s="1330"/>
      <c r="G30" s="1330"/>
      <c r="H30" s="1330"/>
      <c r="I30" s="1330"/>
      <c r="J30" s="1330"/>
      <c r="K30" s="1330"/>
      <c r="L30" s="1330"/>
      <c r="M30" s="1330"/>
      <c r="N30" s="1330"/>
      <c r="O30" s="1330"/>
      <c r="P30" s="1330"/>
      <c r="Q30" s="1330"/>
      <c r="R30" s="1330"/>
      <c r="S30" s="1330"/>
      <c r="T30" s="1332"/>
      <c r="U30" s="1333"/>
    </row>
    <row r="31" spans="1:21" ht="11.25" customHeight="1" thickBot="1">
      <c r="A31" s="1204"/>
      <c r="B31" s="1207"/>
      <c r="C31" s="734" t="s">
        <v>443</v>
      </c>
      <c r="D31" s="734"/>
      <c r="E31" s="1331"/>
      <c r="F31" s="1331"/>
      <c r="G31" s="1331"/>
      <c r="H31" s="1331"/>
      <c r="I31" s="1331"/>
      <c r="J31" s="1331"/>
      <c r="K31" s="1331"/>
      <c r="L31" s="1331"/>
      <c r="M31" s="1331"/>
      <c r="N31" s="1331"/>
      <c r="O31" s="1331"/>
      <c r="P31" s="1331"/>
      <c r="Q31" s="1331"/>
      <c r="R31" s="1331"/>
      <c r="S31" s="1331"/>
      <c r="T31" s="1332"/>
      <c r="U31" s="1333"/>
    </row>
    <row r="32" spans="1:21" ht="10.5" customHeight="1">
      <c r="A32" s="1208" t="s">
        <v>86</v>
      </c>
      <c r="B32" s="1210" t="s">
        <v>80</v>
      </c>
      <c r="C32" s="732" t="s">
        <v>442</v>
      </c>
      <c r="D32" s="732"/>
      <c r="E32" s="732"/>
      <c r="F32" s="859"/>
      <c r="G32" s="859"/>
      <c r="H32" s="1345" t="s">
        <v>627</v>
      </c>
      <c r="I32" s="1345"/>
      <c r="J32" s="1345"/>
      <c r="K32" s="1345"/>
      <c r="L32" s="1345"/>
      <c r="M32" s="1345"/>
      <c r="N32" s="1345"/>
      <c r="O32" s="1345"/>
      <c r="P32" s="1345"/>
      <c r="Q32" s="1345"/>
      <c r="R32" s="1345"/>
      <c r="S32" s="1345"/>
      <c r="T32" s="1332"/>
      <c r="U32" s="1333"/>
    </row>
    <row r="33" spans="1:21" ht="10.5" customHeight="1">
      <c r="A33" s="1203"/>
      <c r="B33" s="1206"/>
      <c r="C33" s="721" t="s">
        <v>443</v>
      </c>
      <c r="D33" s="721"/>
      <c r="E33" s="721"/>
      <c r="F33" s="575"/>
      <c r="G33" s="575"/>
      <c r="H33" s="1346"/>
      <c r="I33" s="1346"/>
      <c r="J33" s="1346"/>
      <c r="K33" s="1346"/>
      <c r="L33" s="1346"/>
      <c r="M33" s="1346"/>
      <c r="N33" s="1346"/>
      <c r="O33" s="1346"/>
      <c r="P33" s="1346"/>
      <c r="Q33" s="1346"/>
      <c r="R33" s="1346"/>
      <c r="S33" s="1346"/>
      <c r="T33" s="1332"/>
      <c r="U33" s="1333"/>
    </row>
    <row r="34" spans="1:21" ht="10.5" customHeight="1">
      <c r="A34" s="1203"/>
      <c r="B34" s="1206" t="s">
        <v>81</v>
      </c>
      <c r="C34" s="721" t="s">
        <v>442</v>
      </c>
      <c r="D34" s="721"/>
      <c r="E34" s="721"/>
      <c r="F34" s="575"/>
      <c r="G34" s="575"/>
      <c r="H34" s="1346"/>
      <c r="I34" s="1346"/>
      <c r="J34" s="1346"/>
      <c r="K34" s="1346"/>
      <c r="L34" s="1346"/>
      <c r="M34" s="1346"/>
      <c r="N34" s="1346"/>
      <c r="O34" s="1346"/>
      <c r="P34" s="1346"/>
      <c r="Q34" s="1346"/>
      <c r="R34" s="1346"/>
      <c r="S34" s="1346"/>
      <c r="T34" s="1332"/>
      <c r="U34" s="1333"/>
    </row>
    <row r="35" spans="1:21" ht="10.5" customHeight="1" thickBot="1">
      <c r="A35" s="1209"/>
      <c r="B35" s="1211"/>
      <c r="C35" s="723" t="s">
        <v>443</v>
      </c>
      <c r="D35" s="723"/>
      <c r="E35" s="723"/>
      <c r="F35" s="568"/>
      <c r="G35" s="568"/>
      <c r="H35" s="1347"/>
      <c r="I35" s="1347"/>
      <c r="J35" s="1347"/>
      <c r="K35" s="1347"/>
      <c r="L35" s="1347"/>
      <c r="M35" s="1347"/>
      <c r="N35" s="1347"/>
      <c r="O35" s="1347"/>
      <c r="P35" s="1347"/>
      <c r="Q35" s="1347"/>
      <c r="R35" s="1347"/>
      <c r="S35" s="1347"/>
      <c r="T35" s="1334"/>
      <c r="U35" s="1335"/>
    </row>
    <row r="36" ht="15.75" thickTop="1"/>
    <row r="37" spans="1:23" ht="15.75">
      <c r="A37" s="1199" t="s">
        <v>521</v>
      </c>
      <c r="B37" s="1199"/>
      <c r="C37" s="1199"/>
      <c r="D37" s="1199"/>
      <c r="E37" s="1199"/>
      <c r="F37" s="1199"/>
      <c r="G37" s="1199"/>
      <c r="H37" s="1199"/>
      <c r="I37" s="1199"/>
      <c r="J37" s="1199"/>
      <c r="K37" s="1199"/>
      <c r="L37" s="1199"/>
      <c r="M37" s="1199"/>
      <c r="N37" s="1199"/>
      <c r="O37" s="1199"/>
      <c r="P37" s="1199"/>
      <c r="Q37" s="1199"/>
      <c r="R37" s="1199"/>
      <c r="S37" s="1199"/>
      <c r="T37" s="1199"/>
      <c r="U37" s="1199"/>
      <c r="V37" s="1199"/>
      <c r="W37" s="1199"/>
    </row>
    <row r="38" spans="1:10" ht="15.75">
      <c r="A38" s="712"/>
      <c r="B38" s="590" t="s">
        <v>534</v>
      </c>
      <c r="C38" s="590"/>
      <c r="D38" s="711"/>
      <c r="E38" s="711"/>
      <c r="F38" s="711"/>
      <c r="G38" s="711"/>
      <c r="H38" s="711"/>
      <c r="I38" s="711"/>
      <c r="J38" s="711"/>
    </row>
    <row r="39" spans="1:21" ht="15.75">
      <c r="A39" s="713"/>
      <c r="B39" s="590"/>
      <c r="C39" s="590"/>
      <c r="D39" s="714"/>
      <c r="E39" s="51"/>
      <c r="F39" s="51"/>
      <c r="G39" s="51"/>
      <c r="P39" s="1162" t="s">
        <v>662</v>
      </c>
      <c r="Q39" s="1162"/>
      <c r="R39" s="1162"/>
      <c r="S39" s="1162"/>
      <c r="T39" s="1162"/>
      <c r="U39" s="1162"/>
    </row>
    <row r="40" spans="1:21" ht="15.75">
      <c r="A40" s="19"/>
      <c r="B40" s="19"/>
      <c r="C40" s="1200" t="s">
        <v>87</v>
      </c>
      <c r="D40" s="1200"/>
      <c r="E40" s="1200"/>
      <c r="F40" s="714"/>
      <c r="G40" s="714"/>
      <c r="P40" s="1200" t="s">
        <v>74</v>
      </c>
      <c r="Q40" s="1200"/>
      <c r="R40" s="1200"/>
      <c r="S40" s="1200"/>
      <c r="T40" s="1200"/>
      <c r="U40" s="1200"/>
    </row>
    <row r="41" spans="1:19" ht="15.75">
      <c r="A41" s="19"/>
      <c r="B41" s="19"/>
      <c r="C41" s="19"/>
      <c r="D41" s="19"/>
      <c r="E41" s="19"/>
      <c r="F41" s="714"/>
      <c r="G41" s="122"/>
      <c r="Q41" s="714"/>
      <c r="R41" s="122"/>
      <c r="S41" s="122"/>
    </row>
    <row r="42" spans="1:19" ht="15.75">
      <c r="A42" s="714"/>
      <c r="B42" s="714"/>
      <c r="C42" s="714"/>
      <c r="D42" s="714"/>
      <c r="E42" s="714"/>
      <c r="F42" s="714"/>
      <c r="G42" s="714"/>
      <c r="Q42" s="714"/>
      <c r="R42" s="714"/>
      <c r="S42" s="714"/>
    </row>
    <row r="43" spans="1:21" ht="15.75">
      <c r="A43" s="714"/>
      <c r="B43" s="714"/>
      <c r="C43" s="1201" t="s">
        <v>73</v>
      </c>
      <c r="D43" s="1201"/>
      <c r="E43" s="1201"/>
      <c r="F43" s="714"/>
      <c r="G43" s="714"/>
      <c r="P43" s="1201" t="s">
        <v>69</v>
      </c>
      <c r="Q43" s="1201"/>
      <c r="R43" s="1201"/>
      <c r="S43" s="1201"/>
      <c r="T43" s="1201"/>
      <c r="U43" s="1201"/>
    </row>
  </sheetData>
  <sheetProtection/>
  <mergeCells count="55">
    <mergeCell ref="A37:W37"/>
    <mergeCell ref="P39:U39"/>
    <mergeCell ref="C40:E40"/>
    <mergeCell ref="P40:U40"/>
    <mergeCell ref="C43:E43"/>
    <mergeCell ref="P43:U43"/>
    <mergeCell ref="B32:B33"/>
    <mergeCell ref="B34:B35"/>
    <mergeCell ref="A28:A31"/>
    <mergeCell ref="B28:B29"/>
    <mergeCell ref="B30:B31"/>
    <mergeCell ref="A16:A19"/>
    <mergeCell ref="B16:B17"/>
    <mergeCell ref="H32:S35"/>
    <mergeCell ref="B18:B19"/>
    <mergeCell ref="A20:A23"/>
    <mergeCell ref="B20:B21"/>
    <mergeCell ref="B22:B23"/>
    <mergeCell ref="A24:A27"/>
    <mergeCell ref="B24:B25"/>
    <mergeCell ref="B26:B27"/>
    <mergeCell ref="D27:S27"/>
    <mergeCell ref="A32:A35"/>
    <mergeCell ref="A6:U6"/>
    <mergeCell ref="A7:B7"/>
    <mergeCell ref="A8:B8"/>
    <mergeCell ref="C8:C10"/>
    <mergeCell ref="F8:I8"/>
    <mergeCell ref="A9:B9"/>
    <mergeCell ref="A10:B10"/>
    <mergeCell ref="D8:E8"/>
    <mergeCell ref="J8:M8"/>
    <mergeCell ref="N8:Q8"/>
    <mergeCell ref="A1:G1"/>
    <mergeCell ref="P1:U1"/>
    <mergeCell ref="A2:G2"/>
    <mergeCell ref="P2:U2"/>
    <mergeCell ref="A4:U4"/>
    <mergeCell ref="A5:U5"/>
    <mergeCell ref="A11:A15"/>
    <mergeCell ref="B11:B13"/>
    <mergeCell ref="D11:U11"/>
    <mergeCell ref="B14:B15"/>
    <mergeCell ref="D12:S12"/>
    <mergeCell ref="D13:K13"/>
    <mergeCell ref="R8:T8"/>
    <mergeCell ref="E28:S31"/>
    <mergeCell ref="E20:S23"/>
    <mergeCell ref="T12:U35"/>
    <mergeCell ref="L13:S13"/>
    <mergeCell ref="D16:K16"/>
    <mergeCell ref="D17:K17"/>
    <mergeCell ref="D24:S24"/>
    <mergeCell ref="D25:S25"/>
    <mergeCell ref="D26:S2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X42"/>
  <sheetViews>
    <sheetView zoomScalePageLayoutView="0" workbookViewId="0" topLeftCell="A4">
      <selection activeCell="P38" sqref="P38:U38"/>
    </sheetView>
  </sheetViews>
  <sheetFormatPr defaultColWidth="9.140625" defaultRowHeight="15"/>
  <cols>
    <col min="1" max="1" width="7.28125" style="0" customWidth="1"/>
    <col min="2" max="2" width="7.140625" style="0" customWidth="1"/>
    <col min="3" max="3" width="5.8515625" style="0" customWidth="1"/>
    <col min="4" max="4" width="7.28125" style="0" customWidth="1"/>
    <col min="5" max="5" width="17.57421875" style="0" customWidth="1"/>
    <col min="6" max="6" width="21.140625" style="0" customWidth="1"/>
    <col min="7" max="13" width="7.28125" style="0" customWidth="1"/>
    <col min="14" max="20" width="7.7109375" style="0" customWidth="1"/>
    <col min="21" max="22" width="7.28125" style="0" customWidth="1"/>
  </cols>
  <sheetData>
    <row r="1" spans="1:22" ht="15.75">
      <c r="A1" s="1201" t="s">
        <v>0</v>
      </c>
      <c r="B1" s="1201"/>
      <c r="C1" s="1201"/>
      <c r="D1" s="1201"/>
      <c r="E1" s="1201"/>
      <c r="F1" s="1201"/>
      <c r="G1" s="1201"/>
      <c r="H1" s="581"/>
      <c r="I1" s="581"/>
      <c r="J1" s="581"/>
      <c r="K1" s="581"/>
      <c r="L1" s="581"/>
      <c r="M1" s="581"/>
      <c r="N1" s="53"/>
      <c r="O1" s="53"/>
      <c r="P1" s="1200"/>
      <c r="Q1" s="1200"/>
      <c r="R1" s="1200"/>
      <c r="S1" s="1200"/>
      <c r="T1" s="1200"/>
      <c r="U1" s="1200"/>
      <c r="V1" s="1200"/>
    </row>
    <row r="2" spans="1:22" ht="15.75">
      <c r="A2" s="1221" t="s">
        <v>74</v>
      </c>
      <c r="B2" s="1221"/>
      <c r="C2" s="1221"/>
      <c r="D2" s="1221"/>
      <c r="E2" s="1221"/>
      <c r="F2" s="1221"/>
      <c r="G2" s="1221"/>
      <c r="H2" s="718"/>
      <c r="I2" s="718"/>
      <c r="J2" s="718"/>
      <c r="K2" s="718"/>
      <c r="L2" s="718"/>
      <c r="M2" s="718"/>
      <c r="N2" s="53"/>
      <c r="O2" s="53"/>
      <c r="P2" s="1237"/>
      <c r="Q2" s="1237"/>
      <c r="R2" s="1237"/>
      <c r="S2" s="1237"/>
      <c r="T2" s="1237"/>
      <c r="U2" s="1237"/>
      <c r="V2" s="1237"/>
    </row>
    <row r="3" spans="1:22" ht="3.75" customHeight="1">
      <c r="A3" s="53"/>
      <c r="B3" s="19"/>
      <c r="C3" s="19"/>
      <c r="D3" s="19"/>
      <c r="E3" s="19"/>
      <c r="F3" s="19"/>
      <c r="G3" s="19"/>
      <c r="H3" s="19"/>
      <c r="I3" s="19"/>
      <c r="J3" s="53"/>
      <c r="K3" s="53"/>
      <c r="L3" s="53"/>
      <c r="M3" s="53"/>
      <c r="N3" s="53"/>
      <c r="O3" s="53"/>
      <c r="P3" s="53"/>
      <c r="Q3" s="719"/>
      <c r="R3" s="53"/>
      <c r="S3" s="53"/>
      <c r="T3" s="53"/>
      <c r="U3" s="53"/>
      <c r="V3" s="53"/>
    </row>
    <row r="4" spans="1:22" ht="25.5">
      <c r="A4" s="1222" t="s">
        <v>621</v>
      </c>
      <c r="B4" s="1222"/>
      <c r="C4" s="1222"/>
      <c r="D4" s="1222"/>
      <c r="E4" s="1222"/>
      <c r="F4" s="1222"/>
      <c r="G4" s="1222"/>
      <c r="H4" s="1222"/>
      <c r="I4" s="1222"/>
      <c r="J4" s="1222"/>
      <c r="K4" s="1222"/>
      <c r="L4" s="1222"/>
      <c r="M4" s="1222"/>
      <c r="N4" s="1222"/>
      <c r="O4" s="1222"/>
      <c r="P4" s="1222"/>
      <c r="Q4" s="1222"/>
      <c r="R4" s="1222"/>
      <c r="S4" s="1222"/>
      <c r="T4" s="1222"/>
      <c r="U4" s="1222"/>
      <c r="V4" s="1222"/>
    </row>
    <row r="5" spans="1:22" ht="18.75">
      <c r="A5" s="1223" t="s">
        <v>639</v>
      </c>
      <c r="B5" s="1223"/>
      <c r="C5" s="1223"/>
      <c r="D5" s="1223"/>
      <c r="E5" s="1223"/>
      <c r="F5" s="1223"/>
      <c r="G5" s="1223"/>
      <c r="H5" s="1223"/>
      <c r="I5" s="1223"/>
      <c r="J5" s="1223"/>
      <c r="K5" s="1223"/>
      <c r="L5" s="1223"/>
      <c r="M5" s="1223"/>
      <c r="N5" s="1223"/>
      <c r="O5" s="1223"/>
      <c r="P5" s="1223"/>
      <c r="Q5" s="1223"/>
      <c r="R5" s="1223"/>
      <c r="S5" s="1223"/>
      <c r="T5" s="1223"/>
      <c r="U5" s="1223"/>
      <c r="V5" s="1223"/>
    </row>
    <row r="6" spans="1:22" ht="18.75">
      <c r="A6" s="1224" t="s">
        <v>622</v>
      </c>
      <c r="B6" s="1224"/>
      <c r="C6" s="1224"/>
      <c r="D6" s="1224"/>
      <c r="E6" s="1224"/>
      <c r="F6" s="1224"/>
      <c r="G6" s="1224"/>
      <c r="H6" s="1224"/>
      <c r="I6" s="1224"/>
      <c r="J6" s="1224"/>
      <c r="K6" s="1224"/>
      <c r="L6" s="1224"/>
      <c r="M6" s="1224"/>
      <c r="N6" s="1224"/>
      <c r="O6" s="1224"/>
      <c r="P6" s="1224"/>
      <c r="Q6" s="1224"/>
      <c r="R6" s="1224"/>
      <c r="S6" s="1224"/>
      <c r="T6" s="1224"/>
      <c r="U6" s="1224"/>
      <c r="V6" s="1224"/>
    </row>
    <row r="7" spans="1:9" ht="6.75" customHeight="1" thickBot="1">
      <c r="A7" s="1238"/>
      <c r="B7" s="1238"/>
      <c r="C7" s="565"/>
      <c r="D7" s="565"/>
      <c r="E7" s="565"/>
      <c r="F7" s="565"/>
      <c r="G7" s="565"/>
      <c r="H7" s="565"/>
      <c r="I7" s="565"/>
    </row>
    <row r="8" spans="1:24"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176"/>
      <c r="U8" s="860"/>
      <c r="V8" s="626"/>
      <c r="W8" s="626"/>
      <c r="X8" s="626"/>
    </row>
    <row r="9" spans="1:21"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3" t="s">
        <v>491</v>
      </c>
      <c r="U9" s="720" t="s">
        <v>492</v>
      </c>
    </row>
    <row r="10" spans="1:21" ht="12.75" customHeight="1" thickBot="1">
      <c r="A10" s="1219" t="s">
        <v>78</v>
      </c>
      <c r="B10" s="1216"/>
      <c r="C10" s="1216"/>
      <c r="D10" s="724">
        <v>1</v>
      </c>
      <c r="E10" s="724">
        <v>2</v>
      </c>
      <c r="F10" s="724">
        <v>3</v>
      </c>
      <c r="G10" s="724">
        <v>4</v>
      </c>
      <c r="H10" s="724">
        <v>5</v>
      </c>
      <c r="I10" s="724">
        <v>6</v>
      </c>
      <c r="J10" s="724">
        <v>7</v>
      </c>
      <c r="K10" s="724">
        <v>8</v>
      </c>
      <c r="L10" s="724">
        <v>9</v>
      </c>
      <c r="M10" s="724">
        <v>10</v>
      </c>
      <c r="N10" s="724">
        <v>11</v>
      </c>
      <c r="O10" s="724">
        <v>12</v>
      </c>
      <c r="P10" s="724">
        <v>13</v>
      </c>
      <c r="Q10" s="724">
        <v>14</v>
      </c>
      <c r="R10" s="724">
        <v>15</v>
      </c>
      <c r="S10" s="724">
        <v>16</v>
      </c>
      <c r="T10" s="724">
        <v>17</v>
      </c>
      <c r="U10" s="725">
        <v>18</v>
      </c>
    </row>
    <row r="11" spans="1:21" ht="12.75" customHeight="1">
      <c r="A11" s="1202" t="s">
        <v>79</v>
      </c>
      <c r="B11" s="1205" t="s">
        <v>80</v>
      </c>
      <c r="C11" s="776">
        <v>1</v>
      </c>
      <c r="D11" s="1374" t="s">
        <v>567</v>
      </c>
      <c r="E11" s="1374"/>
      <c r="F11" s="1374"/>
      <c r="G11" s="1374"/>
      <c r="H11" s="1374"/>
      <c r="I11" s="1374"/>
      <c r="J11" s="1374"/>
      <c r="K11" s="1374"/>
      <c r="L11" s="1374"/>
      <c r="M11" s="1374"/>
      <c r="N11" s="1374"/>
      <c r="O11" s="1374"/>
      <c r="P11" s="1374"/>
      <c r="Q11" s="1374"/>
      <c r="R11" s="1374"/>
      <c r="S11" s="1374"/>
      <c r="T11" s="1374"/>
      <c r="U11" s="1375"/>
    </row>
    <row r="12" spans="1:21" ht="9" customHeight="1">
      <c r="A12" s="1203"/>
      <c r="B12" s="1206"/>
      <c r="C12" s="721" t="s">
        <v>565</v>
      </c>
      <c r="D12" s="787"/>
      <c r="E12" s="575"/>
      <c r="F12" s="575"/>
      <c r="G12" s="575"/>
      <c r="H12" s="575"/>
      <c r="I12" s="575"/>
      <c r="J12" s="575"/>
      <c r="K12" s="575"/>
      <c r="L12" s="575"/>
      <c r="M12" s="575"/>
      <c r="N12" s="575"/>
      <c r="O12" s="575"/>
      <c r="P12" s="575"/>
      <c r="Q12" s="575"/>
      <c r="R12" s="575"/>
      <c r="S12" s="575"/>
      <c r="T12" s="864"/>
      <c r="U12" s="865"/>
    </row>
    <row r="13" spans="1:21" ht="9" customHeight="1">
      <c r="A13" s="1203"/>
      <c r="B13" s="1206"/>
      <c r="C13" s="721" t="s">
        <v>566</v>
      </c>
      <c r="D13" s="786"/>
      <c r="E13" s="575"/>
      <c r="F13" s="575"/>
      <c r="G13" s="575"/>
      <c r="H13" s="575"/>
      <c r="I13" s="575"/>
      <c r="J13" s="575"/>
      <c r="K13" s="575"/>
      <c r="L13" s="575"/>
      <c r="M13" s="575"/>
      <c r="N13" s="575"/>
      <c r="O13" s="575"/>
      <c r="P13" s="575"/>
      <c r="Q13" s="575"/>
      <c r="R13" s="575"/>
      <c r="S13" s="575"/>
      <c r="T13" s="864"/>
      <c r="U13" s="865"/>
    </row>
    <row r="14" spans="1:21" ht="9" customHeight="1">
      <c r="A14" s="1203"/>
      <c r="B14" s="1206" t="s">
        <v>81</v>
      </c>
      <c r="C14" s="721" t="s">
        <v>442</v>
      </c>
      <c r="D14" s="632"/>
      <c r="E14" s="1363" t="s">
        <v>649</v>
      </c>
      <c r="F14" s="1363"/>
      <c r="G14" s="575"/>
      <c r="H14" s="575"/>
      <c r="I14" s="575"/>
      <c r="J14" s="575"/>
      <c r="K14" s="575"/>
      <c r="L14" s="575"/>
      <c r="M14" s="575"/>
      <c r="N14" s="575"/>
      <c r="O14" s="575"/>
      <c r="P14" s="575"/>
      <c r="Q14" s="575"/>
      <c r="R14" s="575"/>
      <c r="S14" s="575"/>
      <c r="T14" s="864"/>
      <c r="U14" s="865"/>
    </row>
    <row r="15" spans="1:21" ht="9" customHeight="1" thickBot="1">
      <c r="A15" s="1204"/>
      <c r="B15" s="1207"/>
      <c r="C15" s="734" t="s">
        <v>443</v>
      </c>
      <c r="D15" s="738"/>
      <c r="E15" s="1364"/>
      <c r="F15" s="1364"/>
      <c r="G15" s="627"/>
      <c r="H15" s="627"/>
      <c r="I15" s="627"/>
      <c r="J15" s="627"/>
      <c r="K15" s="627"/>
      <c r="L15" s="627"/>
      <c r="M15" s="627"/>
      <c r="N15" s="627"/>
      <c r="O15" s="627"/>
      <c r="P15" s="627"/>
      <c r="Q15" s="627"/>
      <c r="R15" s="627"/>
      <c r="S15" s="627"/>
      <c r="T15" s="870"/>
      <c r="U15" s="871"/>
    </row>
    <row r="16" spans="1:21" ht="9" customHeight="1">
      <c r="A16" s="1208" t="s">
        <v>82</v>
      </c>
      <c r="B16" s="1210" t="s">
        <v>80</v>
      </c>
      <c r="C16" s="732" t="s">
        <v>442</v>
      </c>
      <c r="D16" s="777"/>
      <c r="E16" s="1367" t="s">
        <v>641</v>
      </c>
      <c r="F16" s="1367"/>
      <c r="G16" s="1367"/>
      <c r="H16" s="1367"/>
      <c r="I16" s="1367"/>
      <c r="J16" s="1367"/>
      <c r="K16" s="1367"/>
      <c r="L16" s="1367"/>
      <c r="M16" s="1367"/>
      <c r="N16" s="1367"/>
      <c r="O16" s="859"/>
      <c r="P16" s="859"/>
      <c r="Q16" s="859"/>
      <c r="R16" s="859"/>
      <c r="S16" s="859"/>
      <c r="T16" s="868"/>
      <c r="U16" s="869"/>
    </row>
    <row r="17" spans="1:21" ht="9" customHeight="1">
      <c r="A17" s="1203"/>
      <c r="B17" s="1206"/>
      <c r="C17" s="721" t="s">
        <v>443</v>
      </c>
      <c r="D17" s="786"/>
      <c r="E17" s="1368"/>
      <c r="F17" s="1368"/>
      <c r="G17" s="1368"/>
      <c r="H17" s="1368"/>
      <c r="I17" s="1368"/>
      <c r="J17" s="1368"/>
      <c r="K17" s="1368"/>
      <c r="L17" s="1368"/>
      <c r="M17" s="1368"/>
      <c r="N17" s="1368"/>
      <c r="O17" s="632"/>
      <c r="P17" s="632"/>
      <c r="Q17" s="632"/>
      <c r="R17" s="632"/>
      <c r="S17" s="632"/>
      <c r="T17" s="864"/>
      <c r="U17" s="865"/>
    </row>
    <row r="18" spans="1:21" ht="9" customHeight="1">
      <c r="A18" s="1203"/>
      <c r="B18" s="1206" t="s">
        <v>81</v>
      </c>
      <c r="C18" s="721" t="s">
        <v>442</v>
      </c>
      <c r="D18" s="575"/>
      <c r="E18" s="1368"/>
      <c r="F18" s="1368"/>
      <c r="G18" s="1368"/>
      <c r="H18" s="1368"/>
      <c r="I18" s="1368"/>
      <c r="J18" s="1368"/>
      <c r="K18" s="1368"/>
      <c r="L18" s="1368"/>
      <c r="M18" s="1368"/>
      <c r="N18" s="1368"/>
      <c r="O18" s="630"/>
      <c r="P18" s="630"/>
      <c r="Q18" s="630"/>
      <c r="R18" s="630"/>
      <c r="S18" s="630"/>
      <c r="T18" s="864"/>
      <c r="U18" s="865"/>
    </row>
    <row r="19" spans="1:21" ht="9" customHeight="1" thickBot="1">
      <c r="A19" s="1242"/>
      <c r="B19" s="1243"/>
      <c r="C19" s="722" t="s">
        <v>443</v>
      </c>
      <c r="D19" s="744"/>
      <c r="E19" s="1369"/>
      <c r="F19" s="1369"/>
      <c r="G19" s="1369"/>
      <c r="H19" s="1369"/>
      <c r="I19" s="1369"/>
      <c r="J19" s="1369"/>
      <c r="K19" s="1369"/>
      <c r="L19" s="1369"/>
      <c r="M19" s="1369"/>
      <c r="N19" s="1369"/>
      <c r="O19" s="810"/>
      <c r="P19" s="810"/>
      <c r="Q19" s="810"/>
      <c r="R19" s="810"/>
      <c r="S19" s="810"/>
      <c r="T19" s="872"/>
      <c r="U19" s="873"/>
    </row>
    <row r="20" spans="1:21" ht="9" customHeight="1">
      <c r="A20" s="1202" t="s">
        <v>83</v>
      </c>
      <c r="B20" s="1205" t="s">
        <v>80</v>
      </c>
      <c r="C20" s="733" t="s">
        <v>442</v>
      </c>
      <c r="D20" s="569"/>
      <c r="E20" s="874"/>
      <c r="F20" s="874"/>
      <c r="G20" s="874"/>
      <c r="H20" s="874"/>
      <c r="I20" s="874"/>
      <c r="J20" s="1372" t="s">
        <v>636</v>
      </c>
      <c r="K20" s="1372"/>
      <c r="L20" s="1372"/>
      <c r="M20" s="1372"/>
      <c r="N20" s="1372"/>
      <c r="O20" s="1372"/>
      <c r="P20" s="1372"/>
      <c r="Q20" s="1372"/>
      <c r="R20" s="874"/>
      <c r="S20" s="874"/>
      <c r="T20" s="874"/>
      <c r="U20" s="875"/>
    </row>
    <row r="21" spans="1:21" ht="9" customHeight="1">
      <c r="A21" s="1203"/>
      <c r="B21" s="1206"/>
      <c r="C21" s="721" t="s">
        <v>443</v>
      </c>
      <c r="D21" s="575"/>
      <c r="E21" s="853"/>
      <c r="F21" s="853"/>
      <c r="G21" s="853"/>
      <c r="H21" s="853"/>
      <c r="I21" s="853"/>
      <c r="J21" s="1373"/>
      <c r="K21" s="1373"/>
      <c r="L21" s="1373"/>
      <c r="M21" s="1373"/>
      <c r="N21" s="1373"/>
      <c r="O21" s="1373"/>
      <c r="P21" s="1373"/>
      <c r="Q21" s="1373"/>
      <c r="R21" s="853"/>
      <c r="S21" s="853"/>
      <c r="T21" s="853"/>
      <c r="U21" s="866"/>
    </row>
    <row r="22" spans="1:21" ht="9" customHeight="1">
      <c r="A22" s="1203"/>
      <c r="B22" s="1206" t="s">
        <v>81</v>
      </c>
      <c r="C22" s="721" t="s">
        <v>442</v>
      </c>
      <c r="D22" s="575"/>
      <c r="E22" s="1365" t="s">
        <v>650</v>
      </c>
      <c r="F22" s="1366"/>
      <c r="G22" s="853"/>
      <c r="H22" s="853"/>
      <c r="I22" s="853"/>
      <c r="J22" s="853"/>
      <c r="K22" s="853"/>
      <c r="L22" s="853"/>
      <c r="M22" s="853"/>
      <c r="N22" s="1370" t="s">
        <v>635</v>
      </c>
      <c r="O22" s="1370"/>
      <c r="P22" s="1370"/>
      <c r="Q22" s="1370"/>
      <c r="R22" s="853"/>
      <c r="S22" s="853"/>
      <c r="T22" s="853"/>
      <c r="U22" s="866"/>
    </row>
    <row r="23" spans="1:21" ht="9" customHeight="1" thickBot="1">
      <c r="A23" s="1204"/>
      <c r="B23" s="1207"/>
      <c r="C23" s="734" t="s">
        <v>443</v>
      </c>
      <c r="D23" s="627"/>
      <c r="E23" s="1365"/>
      <c r="F23" s="1366"/>
      <c r="G23" s="876"/>
      <c r="H23" s="876"/>
      <c r="I23" s="876"/>
      <c r="J23" s="876"/>
      <c r="K23" s="876"/>
      <c r="L23" s="876"/>
      <c r="M23" s="876"/>
      <c r="N23" s="1371"/>
      <c r="O23" s="1371"/>
      <c r="P23" s="1371"/>
      <c r="Q23" s="1371"/>
      <c r="R23" s="876"/>
      <c r="S23" s="876"/>
      <c r="T23" s="876"/>
      <c r="U23" s="877"/>
    </row>
    <row r="24" spans="1:21" ht="9" customHeight="1">
      <c r="A24" s="1208" t="s">
        <v>84</v>
      </c>
      <c r="B24" s="1210" t="s">
        <v>80</v>
      </c>
      <c r="C24" s="732" t="s">
        <v>442</v>
      </c>
      <c r="D24" s="777"/>
      <c r="E24" s="1357" t="s">
        <v>638</v>
      </c>
      <c r="F24" s="1357"/>
      <c r="G24" s="1357"/>
      <c r="H24" s="1357"/>
      <c r="I24" s="1357"/>
      <c r="J24" s="1357"/>
      <c r="K24" s="1357"/>
      <c r="L24" s="1357"/>
      <c r="M24" s="1357"/>
      <c r="N24" s="1357"/>
      <c r="O24" s="1357"/>
      <c r="P24" s="1357"/>
      <c r="Q24" s="1357"/>
      <c r="R24" s="1357"/>
      <c r="S24" s="1357"/>
      <c r="T24" s="868"/>
      <c r="U24" s="869"/>
    </row>
    <row r="25" spans="1:21" ht="9" customHeight="1">
      <c r="A25" s="1203"/>
      <c r="B25" s="1206"/>
      <c r="C25" s="721" t="s">
        <v>443</v>
      </c>
      <c r="D25" s="786"/>
      <c r="E25" s="1357"/>
      <c r="F25" s="1357"/>
      <c r="G25" s="1357"/>
      <c r="H25" s="1357"/>
      <c r="I25" s="1357"/>
      <c r="J25" s="1357"/>
      <c r="K25" s="1357"/>
      <c r="L25" s="1357"/>
      <c r="M25" s="1357"/>
      <c r="N25" s="1357"/>
      <c r="O25" s="1357"/>
      <c r="P25" s="1357"/>
      <c r="Q25" s="1357"/>
      <c r="R25" s="1357"/>
      <c r="S25" s="1357"/>
      <c r="T25" s="864"/>
      <c r="U25" s="865"/>
    </row>
    <row r="26" spans="1:21" ht="9" customHeight="1">
      <c r="A26" s="1203"/>
      <c r="B26" s="1206" t="s">
        <v>81</v>
      </c>
      <c r="C26" s="721" t="s">
        <v>442</v>
      </c>
      <c r="D26" s="786"/>
      <c r="E26" s="1357"/>
      <c r="F26" s="1357"/>
      <c r="G26" s="1357"/>
      <c r="H26" s="1357"/>
      <c r="I26" s="1357"/>
      <c r="J26" s="1357"/>
      <c r="K26" s="1357"/>
      <c r="L26" s="1357"/>
      <c r="M26" s="1357"/>
      <c r="N26" s="1357"/>
      <c r="O26" s="1357"/>
      <c r="P26" s="1357"/>
      <c r="Q26" s="1357"/>
      <c r="R26" s="1357"/>
      <c r="S26" s="1357"/>
      <c r="T26" s="864"/>
      <c r="U26" s="865"/>
    </row>
    <row r="27" spans="1:21" ht="9" customHeight="1" thickBot="1">
      <c r="A27" s="1242"/>
      <c r="B27" s="1243"/>
      <c r="C27" s="722" t="s">
        <v>443</v>
      </c>
      <c r="D27" s="823"/>
      <c r="E27" s="1358"/>
      <c r="F27" s="1358"/>
      <c r="G27" s="1358"/>
      <c r="H27" s="1358"/>
      <c r="I27" s="1358"/>
      <c r="J27" s="1358"/>
      <c r="K27" s="1358"/>
      <c r="L27" s="1358"/>
      <c r="M27" s="1358"/>
      <c r="N27" s="1358"/>
      <c r="O27" s="1358"/>
      <c r="P27" s="1358"/>
      <c r="Q27" s="1358"/>
      <c r="R27" s="1358"/>
      <c r="S27" s="1358"/>
      <c r="T27" s="872"/>
      <c r="U27" s="873"/>
    </row>
    <row r="28" spans="1:21" ht="9" customHeight="1">
      <c r="A28" s="1202" t="s">
        <v>85</v>
      </c>
      <c r="B28" s="1205" t="s">
        <v>80</v>
      </c>
      <c r="C28" s="733" t="s">
        <v>442</v>
      </c>
      <c r="D28" s="733"/>
      <c r="E28" s="1329" t="s">
        <v>634</v>
      </c>
      <c r="F28" s="1329"/>
      <c r="G28" s="1329"/>
      <c r="H28" s="1329"/>
      <c r="I28" s="1329"/>
      <c r="J28" s="1329"/>
      <c r="K28" s="1329"/>
      <c r="L28" s="1329"/>
      <c r="M28" s="1329"/>
      <c r="N28" s="1329"/>
      <c r="O28" s="1329"/>
      <c r="P28" s="1329"/>
      <c r="Q28" s="1329"/>
      <c r="R28" s="1329"/>
      <c r="S28" s="1329"/>
      <c r="T28" s="879"/>
      <c r="U28" s="880"/>
    </row>
    <row r="29" spans="1:21" ht="9" customHeight="1">
      <c r="A29" s="1203"/>
      <c r="B29" s="1206"/>
      <c r="C29" s="721" t="s">
        <v>443</v>
      </c>
      <c r="D29" s="721"/>
      <c r="E29" s="1330"/>
      <c r="F29" s="1330"/>
      <c r="G29" s="1330"/>
      <c r="H29" s="1330"/>
      <c r="I29" s="1330"/>
      <c r="J29" s="1330"/>
      <c r="K29" s="1330"/>
      <c r="L29" s="1330"/>
      <c r="M29" s="1330"/>
      <c r="N29" s="1330"/>
      <c r="O29" s="1330"/>
      <c r="P29" s="1330"/>
      <c r="Q29" s="1330"/>
      <c r="R29" s="1330"/>
      <c r="S29" s="1330"/>
      <c r="T29" s="864"/>
      <c r="U29" s="865"/>
    </row>
    <row r="30" spans="1:21" ht="9" customHeight="1">
      <c r="A30" s="1203"/>
      <c r="B30" s="1206" t="s">
        <v>81</v>
      </c>
      <c r="C30" s="721" t="s">
        <v>442</v>
      </c>
      <c r="D30" s="721"/>
      <c r="E30" s="1330"/>
      <c r="F30" s="1330"/>
      <c r="G30" s="1330"/>
      <c r="H30" s="1330"/>
      <c r="I30" s="1330"/>
      <c r="J30" s="1330"/>
      <c r="K30" s="1330"/>
      <c r="L30" s="1330"/>
      <c r="M30" s="1330"/>
      <c r="N30" s="1330"/>
      <c r="O30" s="1330"/>
      <c r="P30" s="1330"/>
      <c r="Q30" s="1330"/>
      <c r="R30" s="1330"/>
      <c r="S30" s="1330"/>
      <c r="T30" s="864"/>
      <c r="U30" s="865"/>
    </row>
    <row r="31" spans="1:21" ht="9" customHeight="1" thickBot="1">
      <c r="A31" s="1204"/>
      <c r="B31" s="1207"/>
      <c r="C31" s="734" t="s">
        <v>443</v>
      </c>
      <c r="D31" s="734"/>
      <c r="E31" s="1331"/>
      <c r="F31" s="1331"/>
      <c r="G31" s="1331"/>
      <c r="H31" s="1331"/>
      <c r="I31" s="1331"/>
      <c r="J31" s="1331"/>
      <c r="K31" s="1331"/>
      <c r="L31" s="1331"/>
      <c r="M31" s="1331"/>
      <c r="N31" s="1331"/>
      <c r="O31" s="1331"/>
      <c r="P31" s="1331"/>
      <c r="Q31" s="1331"/>
      <c r="R31" s="1331"/>
      <c r="S31" s="1331"/>
      <c r="T31" s="870"/>
      <c r="U31" s="871"/>
    </row>
    <row r="32" spans="1:21" ht="9" customHeight="1">
      <c r="A32" s="1208" t="s">
        <v>86</v>
      </c>
      <c r="B32" s="1210" t="s">
        <v>80</v>
      </c>
      <c r="C32" s="732" t="s">
        <v>442</v>
      </c>
      <c r="D32" s="732"/>
      <c r="E32" s="1351" t="s">
        <v>648</v>
      </c>
      <c r="F32" s="1352"/>
      <c r="G32" s="859"/>
      <c r="H32" s="878"/>
      <c r="I32" s="878"/>
      <c r="J32" s="1349" t="s">
        <v>637</v>
      </c>
      <c r="K32" s="1349"/>
      <c r="L32" s="1349"/>
      <c r="M32" s="1349"/>
      <c r="N32" s="1349"/>
      <c r="O32" s="1349"/>
      <c r="P32" s="1349"/>
      <c r="Q32" s="1349"/>
      <c r="R32" s="878"/>
      <c r="S32" s="878"/>
      <c r="T32" s="868"/>
      <c r="U32" s="869"/>
    </row>
    <row r="33" spans="1:21" ht="9" customHeight="1">
      <c r="A33" s="1203"/>
      <c r="B33" s="1206"/>
      <c r="C33" s="721" t="s">
        <v>443</v>
      </c>
      <c r="D33" s="721"/>
      <c r="E33" s="1353"/>
      <c r="F33" s="1354"/>
      <c r="G33" s="632"/>
      <c r="H33" s="853"/>
      <c r="I33" s="853"/>
      <c r="J33" s="1350"/>
      <c r="K33" s="1350"/>
      <c r="L33" s="1350"/>
      <c r="M33" s="1350"/>
      <c r="N33" s="1350"/>
      <c r="O33" s="1350"/>
      <c r="P33" s="1350"/>
      <c r="Q33" s="1350"/>
      <c r="R33" s="853"/>
      <c r="S33" s="853"/>
      <c r="T33" s="864"/>
      <c r="U33" s="865"/>
    </row>
    <row r="34" spans="1:21" ht="9" customHeight="1">
      <c r="A34" s="1203"/>
      <c r="B34" s="1206" t="s">
        <v>81</v>
      </c>
      <c r="C34" s="721" t="s">
        <v>442</v>
      </c>
      <c r="D34" s="721"/>
      <c r="E34" s="1353"/>
      <c r="F34" s="1354"/>
      <c r="G34" s="632"/>
      <c r="H34" s="853"/>
      <c r="I34" s="853"/>
      <c r="J34" s="1359" t="s">
        <v>633</v>
      </c>
      <c r="K34" s="1359"/>
      <c r="L34" s="1359"/>
      <c r="M34" s="1359"/>
      <c r="N34" s="1359"/>
      <c r="O34" s="1359"/>
      <c r="P34" s="1359"/>
      <c r="Q34" s="1359"/>
      <c r="R34" s="1359"/>
      <c r="S34" s="1359"/>
      <c r="T34" s="1359"/>
      <c r="U34" s="1360"/>
    </row>
    <row r="35" spans="1:21" ht="9" customHeight="1" thickBot="1">
      <c r="A35" s="1209"/>
      <c r="B35" s="1211"/>
      <c r="C35" s="723" t="s">
        <v>443</v>
      </c>
      <c r="D35" s="723"/>
      <c r="E35" s="1355"/>
      <c r="F35" s="1356"/>
      <c r="G35" s="862"/>
      <c r="H35" s="867"/>
      <c r="I35" s="867"/>
      <c r="J35" s="1361"/>
      <c r="K35" s="1361"/>
      <c r="L35" s="1361"/>
      <c r="M35" s="1361"/>
      <c r="N35" s="1361"/>
      <c r="O35" s="1361"/>
      <c r="P35" s="1361"/>
      <c r="Q35" s="1361"/>
      <c r="R35" s="1361"/>
      <c r="S35" s="1361"/>
      <c r="T35" s="1361"/>
      <c r="U35" s="1362"/>
    </row>
    <row r="36" spans="1:24" ht="16.5" thickTop="1">
      <c r="A36" s="1199" t="s">
        <v>521</v>
      </c>
      <c r="B36" s="1199"/>
      <c r="C36" s="1199"/>
      <c r="D36" s="1199"/>
      <c r="E36" s="1199"/>
      <c r="F36" s="1199"/>
      <c r="G36" s="1199"/>
      <c r="H36" s="1199"/>
      <c r="I36" s="1199"/>
      <c r="J36" s="1199"/>
      <c r="K36" s="1199"/>
      <c r="L36" s="1199"/>
      <c r="M36" s="1199"/>
      <c r="N36" s="1199"/>
      <c r="O36" s="1199"/>
      <c r="P36" s="1199"/>
      <c r="Q36" s="1199"/>
      <c r="R36" s="1199"/>
      <c r="S36" s="1199"/>
      <c r="T36" s="1199"/>
      <c r="U36" s="1199"/>
      <c r="V36" s="1199"/>
      <c r="W36" s="1199"/>
      <c r="X36" s="1199"/>
    </row>
    <row r="37" spans="1:10" ht="15.75">
      <c r="A37" s="712"/>
      <c r="B37" s="590" t="s">
        <v>640</v>
      </c>
      <c r="C37" s="590"/>
      <c r="D37" s="711"/>
      <c r="E37" s="711"/>
      <c r="F37" s="711"/>
      <c r="G37" s="711"/>
      <c r="H37" s="711"/>
      <c r="I37" s="711"/>
      <c r="J37" s="711"/>
    </row>
    <row r="38" spans="1:21" ht="15.75">
      <c r="A38" s="713"/>
      <c r="B38" s="590"/>
      <c r="C38" s="590"/>
      <c r="D38" s="714"/>
      <c r="E38" s="51"/>
      <c r="F38" s="51"/>
      <c r="G38" s="51"/>
      <c r="P38" s="1162" t="s">
        <v>662</v>
      </c>
      <c r="Q38" s="1162"/>
      <c r="R38" s="1162"/>
      <c r="S38" s="1162"/>
      <c r="T38" s="1162"/>
      <c r="U38" s="1162"/>
    </row>
    <row r="39" spans="1:21" ht="15.75">
      <c r="A39" s="19"/>
      <c r="B39" s="19"/>
      <c r="C39" s="1200" t="s">
        <v>87</v>
      </c>
      <c r="D39" s="1200"/>
      <c r="E39" s="1200"/>
      <c r="F39" s="714"/>
      <c r="G39" s="714"/>
      <c r="P39" s="1200" t="s">
        <v>74</v>
      </c>
      <c r="Q39" s="1200"/>
      <c r="R39" s="1200"/>
      <c r="S39" s="1200"/>
      <c r="T39" s="1200"/>
      <c r="U39" s="1200"/>
    </row>
    <row r="40" spans="1:19" ht="15.75">
      <c r="A40" s="19"/>
      <c r="B40" s="19"/>
      <c r="C40" s="19"/>
      <c r="D40" s="19"/>
      <c r="E40" s="19"/>
      <c r="F40" s="714"/>
      <c r="G40" s="122"/>
      <c r="Q40" s="714"/>
      <c r="R40" s="122"/>
      <c r="S40" s="122"/>
    </row>
    <row r="41" spans="1:19" ht="15.75">
      <c r="A41" s="714"/>
      <c r="B41" s="714"/>
      <c r="C41" s="714"/>
      <c r="D41" s="714"/>
      <c r="E41" s="714"/>
      <c r="F41" s="714"/>
      <c r="G41" s="714"/>
      <c r="Q41" s="714"/>
      <c r="R41" s="714"/>
      <c r="S41" s="714"/>
    </row>
    <row r="42" spans="1:21" ht="15.75">
      <c r="A42" s="714"/>
      <c r="B42" s="714"/>
      <c r="C42" s="1201" t="s">
        <v>73</v>
      </c>
      <c r="D42" s="1201"/>
      <c r="E42" s="1201"/>
      <c r="F42" s="714"/>
      <c r="G42" s="714"/>
      <c r="P42" s="1201" t="s">
        <v>69</v>
      </c>
      <c r="Q42" s="1201"/>
      <c r="R42" s="1201"/>
      <c r="S42" s="1201"/>
      <c r="T42" s="1201"/>
      <c r="U42" s="1201"/>
    </row>
  </sheetData>
  <sheetProtection/>
  <mergeCells count="52">
    <mergeCell ref="P42:U42"/>
    <mergeCell ref="A36:X36"/>
    <mergeCell ref="B14:B15"/>
    <mergeCell ref="A16:A19"/>
    <mergeCell ref="B16:B17"/>
    <mergeCell ref="P38:U38"/>
    <mergeCell ref="C39:E39"/>
    <mergeCell ref="P39:U39"/>
    <mergeCell ref="A11:A15"/>
    <mergeCell ref="A8:B8"/>
    <mergeCell ref="C8:C10"/>
    <mergeCell ref="F8:I8"/>
    <mergeCell ref="A9:B9"/>
    <mergeCell ref="A10:B10"/>
    <mergeCell ref="C42:E42"/>
    <mergeCell ref="B11:B13"/>
    <mergeCell ref="D11:U11"/>
    <mergeCell ref="A1:G1"/>
    <mergeCell ref="P1:V1"/>
    <mergeCell ref="A2:G2"/>
    <mergeCell ref="P2:V2"/>
    <mergeCell ref="A4:V4"/>
    <mergeCell ref="A5:V5"/>
    <mergeCell ref="A6:V6"/>
    <mergeCell ref="A7:B7"/>
    <mergeCell ref="E14:F15"/>
    <mergeCell ref="E22:F23"/>
    <mergeCell ref="D8:E8"/>
    <mergeCell ref="J8:M8"/>
    <mergeCell ref="N8:Q8"/>
    <mergeCell ref="R8:T8"/>
    <mergeCell ref="E16:N19"/>
    <mergeCell ref="N22:Q23"/>
    <mergeCell ref="J20:Q21"/>
    <mergeCell ref="B18:B19"/>
    <mergeCell ref="A20:A23"/>
    <mergeCell ref="B20:B21"/>
    <mergeCell ref="B22:B23"/>
    <mergeCell ref="E24:S27"/>
    <mergeCell ref="A24:A27"/>
    <mergeCell ref="B24:B25"/>
    <mergeCell ref="B26:B27"/>
    <mergeCell ref="E28:S31"/>
    <mergeCell ref="J32:Q33"/>
    <mergeCell ref="A28:A31"/>
    <mergeCell ref="B28:B29"/>
    <mergeCell ref="B30:B31"/>
    <mergeCell ref="A32:A35"/>
    <mergeCell ref="B32:B33"/>
    <mergeCell ref="B34:B35"/>
    <mergeCell ref="E32:F35"/>
    <mergeCell ref="J34:U3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U43"/>
  <sheetViews>
    <sheetView zoomScalePageLayoutView="0" workbookViewId="0" topLeftCell="A1">
      <selection activeCell="V25" sqref="V25"/>
    </sheetView>
  </sheetViews>
  <sheetFormatPr defaultColWidth="9.140625" defaultRowHeight="15"/>
  <cols>
    <col min="6" max="20" width="7.7109375" style="0" customWidth="1"/>
  </cols>
  <sheetData>
    <row r="1" spans="1:12" ht="15.75">
      <c r="A1" s="1201" t="s">
        <v>0</v>
      </c>
      <c r="B1" s="1201"/>
      <c r="C1" s="1201"/>
      <c r="D1" s="1201"/>
      <c r="E1" s="1201"/>
      <c r="F1" s="1201"/>
      <c r="G1" s="1201"/>
      <c r="H1" s="1201"/>
      <c r="I1" s="1201"/>
      <c r="J1" s="709"/>
      <c r="K1" s="709"/>
      <c r="L1" s="709"/>
    </row>
    <row r="2" spans="1:12" ht="15.75">
      <c r="A2" s="1221" t="s">
        <v>74</v>
      </c>
      <c r="B2" s="1221"/>
      <c r="C2" s="1221"/>
      <c r="D2" s="1221"/>
      <c r="E2" s="1221"/>
      <c r="F2" s="1221"/>
      <c r="G2" s="1221"/>
      <c r="H2" s="1221"/>
      <c r="I2" s="1221"/>
      <c r="J2" s="710"/>
      <c r="K2" s="710"/>
      <c r="L2" s="710"/>
    </row>
    <row r="3" spans="1:12" ht="10.5" customHeight="1">
      <c r="A3" s="9"/>
      <c r="B3" s="20"/>
      <c r="C3" s="20"/>
      <c r="D3" s="20"/>
      <c r="E3" s="20"/>
      <c r="F3" s="9"/>
      <c r="G3" s="9"/>
      <c r="H3" s="9"/>
      <c r="I3" s="21"/>
      <c r="J3" s="9"/>
      <c r="K3" s="9"/>
      <c r="L3" s="9"/>
    </row>
    <row r="4" spans="1:20" ht="25.5">
      <c r="A4" s="1222" t="s">
        <v>621</v>
      </c>
      <c r="B4" s="1222"/>
      <c r="C4" s="1222"/>
      <c r="D4" s="1222"/>
      <c r="E4" s="1222"/>
      <c r="F4" s="1222"/>
      <c r="G4" s="1222"/>
      <c r="H4" s="1222"/>
      <c r="I4" s="1222"/>
      <c r="J4" s="1222"/>
      <c r="K4" s="1222"/>
      <c r="L4" s="1222"/>
      <c r="M4" s="1222"/>
      <c r="N4" s="1222"/>
      <c r="O4" s="1222"/>
      <c r="P4" s="1222"/>
      <c r="Q4" s="1222"/>
      <c r="R4" s="1222"/>
      <c r="S4" s="1222"/>
      <c r="T4" s="1222"/>
    </row>
    <row r="5" spans="1:20" ht="18.75">
      <c r="A5" s="1223" t="s">
        <v>629</v>
      </c>
      <c r="B5" s="1223"/>
      <c r="C5" s="1223"/>
      <c r="D5" s="1223"/>
      <c r="E5" s="1223"/>
      <c r="F5" s="1223"/>
      <c r="G5" s="1223"/>
      <c r="H5" s="1223"/>
      <c r="I5" s="1223"/>
      <c r="J5" s="1223"/>
      <c r="K5" s="1223"/>
      <c r="L5" s="1223"/>
      <c r="M5" s="1223"/>
      <c r="N5" s="1223"/>
      <c r="O5" s="1223"/>
      <c r="P5" s="1223"/>
      <c r="Q5" s="1223"/>
      <c r="R5" s="1223"/>
      <c r="S5" s="1223"/>
      <c r="T5" s="1223"/>
    </row>
    <row r="6" spans="1:20" ht="18.75">
      <c r="A6" s="1224" t="s">
        <v>632</v>
      </c>
      <c r="B6" s="1224"/>
      <c r="C6" s="1224"/>
      <c r="D6" s="1224"/>
      <c r="E6" s="1224"/>
      <c r="F6" s="1224"/>
      <c r="G6" s="1224"/>
      <c r="H6" s="1224"/>
      <c r="I6" s="1224"/>
      <c r="J6" s="1224"/>
      <c r="K6" s="1224"/>
      <c r="L6" s="1224"/>
      <c r="M6" s="1224"/>
      <c r="N6" s="1224"/>
      <c r="O6" s="1224"/>
      <c r="P6" s="1224"/>
      <c r="Q6" s="1224"/>
      <c r="R6" s="1224"/>
      <c r="S6" s="1224"/>
      <c r="T6" s="1224"/>
    </row>
    <row r="7" ht="15.75" thickBot="1"/>
    <row r="8" spans="1:21" ht="16.5" customHeight="1" thickTop="1">
      <c r="A8" s="1239" t="s">
        <v>67</v>
      </c>
      <c r="B8" s="1214"/>
      <c r="C8" s="1214" t="s">
        <v>441</v>
      </c>
      <c r="D8" s="1176" t="s">
        <v>576</v>
      </c>
      <c r="E8" s="1176"/>
      <c r="F8" s="1176" t="s">
        <v>153</v>
      </c>
      <c r="G8" s="1176"/>
      <c r="H8" s="1176"/>
      <c r="I8" s="1176"/>
      <c r="J8" s="1176" t="s">
        <v>149</v>
      </c>
      <c r="K8" s="1176"/>
      <c r="L8" s="1176"/>
      <c r="M8" s="1176"/>
      <c r="N8" s="1176" t="s">
        <v>150</v>
      </c>
      <c r="O8" s="1176"/>
      <c r="P8" s="1176"/>
      <c r="Q8" s="1176"/>
      <c r="R8" s="1176" t="s">
        <v>151</v>
      </c>
      <c r="S8" s="1176"/>
      <c r="T8" s="1379"/>
      <c r="U8" s="626"/>
    </row>
    <row r="9" spans="1:20" ht="20.25" customHeight="1">
      <c r="A9" s="1217" t="s">
        <v>77</v>
      </c>
      <c r="B9" s="1215"/>
      <c r="C9" s="1215"/>
      <c r="D9" s="842" t="s">
        <v>451</v>
      </c>
      <c r="E9" s="843" t="s">
        <v>590</v>
      </c>
      <c r="F9" s="843" t="s">
        <v>591</v>
      </c>
      <c r="G9" s="843" t="s">
        <v>577</v>
      </c>
      <c r="H9" s="843" t="s">
        <v>578</v>
      </c>
      <c r="I9" s="843" t="s">
        <v>592</v>
      </c>
      <c r="J9" s="843" t="s">
        <v>591</v>
      </c>
      <c r="K9" s="843" t="s">
        <v>577</v>
      </c>
      <c r="L9" s="842" t="s">
        <v>578</v>
      </c>
      <c r="M9" s="843" t="s">
        <v>593</v>
      </c>
      <c r="N9" s="843" t="s">
        <v>594</v>
      </c>
      <c r="O9" s="843" t="s">
        <v>460</v>
      </c>
      <c r="P9" s="843" t="s">
        <v>461</v>
      </c>
      <c r="Q9" s="843" t="s">
        <v>462</v>
      </c>
      <c r="R9" s="843" t="s">
        <v>595</v>
      </c>
      <c r="S9" s="843" t="s">
        <v>596</v>
      </c>
      <c r="T9" s="844" t="s">
        <v>491</v>
      </c>
    </row>
    <row r="10" spans="1:20" ht="12.75" customHeight="1" thickBot="1">
      <c r="A10" s="1219" t="s">
        <v>78</v>
      </c>
      <c r="B10" s="1216"/>
      <c r="C10" s="1216"/>
      <c r="D10" s="890">
        <v>1</v>
      </c>
      <c r="E10" s="890">
        <v>2</v>
      </c>
      <c r="F10" s="890">
        <v>3</v>
      </c>
      <c r="G10" s="890">
        <v>4</v>
      </c>
      <c r="H10" s="890">
        <v>5</v>
      </c>
      <c r="I10" s="890">
        <v>6</v>
      </c>
      <c r="J10" s="890">
        <v>7</v>
      </c>
      <c r="K10" s="890">
        <v>8</v>
      </c>
      <c r="L10" s="890">
        <v>9</v>
      </c>
      <c r="M10" s="890">
        <v>10</v>
      </c>
      <c r="N10" s="890">
        <v>11</v>
      </c>
      <c r="O10" s="890">
        <v>12</v>
      </c>
      <c r="P10" s="890">
        <v>13</v>
      </c>
      <c r="Q10" s="890">
        <v>14</v>
      </c>
      <c r="R10" s="890">
        <v>15</v>
      </c>
      <c r="S10" s="890">
        <v>16</v>
      </c>
      <c r="T10" s="891">
        <v>17</v>
      </c>
    </row>
    <row r="11" spans="1:20" ht="12.75" customHeight="1">
      <c r="A11" s="1202" t="s">
        <v>79</v>
      </c>
      <c r="B11" s="1205" t="s">
        <v>80</v>
      </c>
      <c r="C11" s="776">
        <v>1</v>
      </c>
      <c r="D11" s="1374" t="s">
        <v>567</v>
      </c>
      <c r="E11" s="1374"/>
      <c r="F11" s="1374"/>
      <c r="G11" s="1374"/>
      <c r="H11" s="1374"/>
      <c r="I11" s="1374"/>
      <c r="J11" s="1374"/>
      <c r="K11" s="1374"/>
      <c r="L11" s="1374"/>
      <c r="M11" s="1374"/>
      <c r="N11" s="1374"/>
      <c r="O11" s="1374"/>
      <c r="P11" s="1374"/>
      <c r="Q11" s="1374"/>
      <c r="R11" s="1374"/>
      <c r="S11" s="1374"/>
      <c r="T11" s="1375"/>
    </row>
    <row r="12" spans="1:20" ht="11.25" customHeight="1">
      <c r="A12" s="1203"/>
      <c r="B12" s="1206"/>
      <c r="C12" s="721" t="s">
        <v>565</v>
      </c>
      <c r="D12" s="731"/>
      <c r="E12" s="731"/>
      <c r="F12" s="786"/>
      <c r="G12" s="786"/>
      <c r="H12" s="786"/>
      <c r="I12" s="786"/>
      <c r="J12" s="786"/>
      <c r="K12" s="786"/>
      <c r="L12" s="786"/>
      <c r="M12" s="786"/>
      <c r="N12" s="786"/>
      <c r="O12" s="786"/>
      <c r="P12" s="786"/>
      <c r="Q12" s="786"/>
      <c r="R12" s="786"/>
      <c r="S12" s="786"/>
      <c r="T12" s="886"/>
    </row>
    <row r="13" spans="1:20" ht="11.25" customHeight="1">
      <c r="A13" s="1203"/>
      <c r="B13" s="1206"/>
      <c r="C13" s="721" t="s">
        <v>566</v>
      </c>
      <c r="D13" s="731"/>
      <c r="E13" s="731"/>
      <c r="F13" s="786"/>
      <c r="G13" s="786"/>
      <c r="H13" s="786"/>
      <c r="I13" s="786"/>
      <c r="J13" s="786"/>
      <c r="K13" s="786"/>
      <c r="L13" s="786"/>
      <c r="M13" s="786"/>
      <c r="N13" s="787"/>
      <c r="O13" s="787"/>
      <c r="P13" s="787"/>
      <c r="Q13" s="787"/>
      <c r="R13" s="787"/>
      <c r="S13" s="787"/>
      <c r="T13" s="887"/>
    </row>
    <row r="14" spans="1:20" ht="11.25" customHeight="1">
      <c r="A14" s="1203"/>
      <c r="B14" s="1206" t="s">
        <v>81</v>
      </c>
      <c r="C14" s="721" t="s">
        <v>442</v>
      </c>
      <c r="D14" s="731"/>
      <c r="E14" s="731"/>
      <c r="F14" s="786"/>
      <c r="G14" s="786"/>
      <c r="H14" s="786"/>
      <c r="I14" s="786"/>
      <c r="J14" s="786"/>
      <c r="K14" s="786"/>
      <c r="L14" s="786"/>
      <c r="M14" s="786"/>
      <c r="N14" s="786"/>
      <c r="O14" s="786"/>
      <c r="P14" s="786"/>
      <c r="Q14" s="786"/>
      <c r="R14" s="786"/>
      <c r="S14" s="786"/>
      <c r="T14" s="886"/>
    </row>
    <row r="15" spans="1:20" ht="11.25" customHeight="1" thickBot="1">
      <c r="A15" s="1204"/>
      <c r="B15" s="1207"/>
      <c r="C15" s="734" t="s">
        <v>443</v>
      </c>
      <c r="D15" s="736"/>
      <c r="E15" s="736"/>
      <c r="F15" s="791"/>
      <c r="G15" s="791"/>
      <c r="H15" s="791"/>
      <c r="I15" s="791"/>
      <c r="J15" s="791"/>
      <c r="K15" s="791"/>
      <c r="L15" s="791"/>
      <c r="M15" s="791"/>
      <c r="N15" s="791"/>
      <c r="O15" s="791"/>
      <c r="P15" s="791"/>
      <c r="Q15" s="791"/>
      <c r="R15" s="791"/>
      <c r="S15" s="791"/>
      <c r="T15" s="892"/>
    </row>
    <row r="16" spans="1:20" ht="11.25" customHeight="1">
      <c r="A16" s="1208" t="s">
        <v>82</v>
      </c>
      <c r="B16" s="1210" t="s">
        <v>80</v>
      </c>
      <c r="C16" s="732" t="s">
        <v>442</v>
      </c>
      <c r="D16" s="1380" t="s">
        <v>618</v>
      </c>
      <c r="E16" s="1380"/>
      <c r="F16" s="1380"/>
      <c r="G16" s="1380"/>
      <c r="H16" s="1380"/>
      <c r="I16" s="1380"/>
      <c r="J16" s="1380"/>
      <c r="K16" s="1380"/>
      <c r="L16" s="1380"/>
      <c r="M16" s="1380"/>
      <c r="N16" s="1380"/>
      <c r="O16" s="1380"/>
      <c r="P16" s="1380"/>
      <c r="Q16" s="1380"/>
      <c r="R16" s="1380"/>
      <c r="S16" s="1380"/>
      <c r="T16" s="884"/>
    </row>
    <row r="17" spans="1:20" ht="11.25" customHeight="1">
      <c r="A17" s="1203"/>
      <c r="B17" s="1206"/>
      <c r="C17" s="721" t="s">
        <v>443</v>
      </c>
      <c r="D17" s="1381" t="s">
        <v>619</v>
      </c>
      <c r="E17" s="1381"/>
      <c r="F17" s="1381"/>
      <c r="G17" s="1381"/>
      <c r="H17" s="1381"/>
      <c r="I17" s="1381"/>
      <c r="J17" s="1381"/>
      <c r="K17" s="1381"/>
      <c r="L17" s="1381"/>
      <c r="M17" s="1381"/>
      <c r="N17" s="1381"/>
      <c r="O17" s="1381"/>
      <c r="P17" s="1381"/>
      <c r="Q17" s="1381"/>
      <c r="R17" s="1381"/>
      <c r="S17" s="1381"/>
      <c r="T17" s="743"/>
    </row>
    <row r="18" spans="1:20" ht="11.25" customHeight="1">
      <c r="A18" s="1203"/>
      <c r="B18" s="1206" t="s">
        <v>81</v>
      </c>
      <c r="C18" s="721" t="s">
        <v>442</v>
      </c>
      <c r="D18" s="1382" t="s">
        <v>630</v>
      </c>
      <c r="E18" s="1382"/>
      <c r="F18" s="1382"/>
      <c r="G18" s="1382"/>
      <c r="H18" s="1382"/>
      <c r="I18" s="1382"/>
      <c r="J18" s="1382"/>
      <c r="K18" s="1382"/>
      <c r="L18" s="902"/>
      <c r="M18" s="902"/>
      <c r="N18" s="902"/>
      <c r="O18" s="902"/>
      <c r="P18" s="902"/>
      <c r="Q18" s="902"/>
      <c r="R18" s="902"/>
      <c r="S18" s="902"/>
      <c r="T18" s="727"/>
    </row>
    <row r="19" spans="1:20" ht="11.25" customHeight="1" thickBot="1">
      <c r="A19" s="1242"/>
      <c r="B19" s="1243"/>
      <c r="C19" s="722" t="s">
        <v>443</v>
      </c>
      <c r="D19" s="1383" t="s">
        <v>615</v>
      </c>
      <c r="E19" s="1383"/>
      <c r="F19" s="1383"/>
      <c r="G19" s="1383"/>
      <c r="H19" s="1383"/>
      <c r="I19" s="1383"/>
      <c r="J19" s="1383"/>
      <c r="K19" s="1383"/>
      <c r="L19" s="903"/>
      <c r="M19" s="903"/>
      <c r="N19" s="903"/>
      <c r="O19" s="903"/>
      <c r="P19" s="903"/>
      <c r="Q19" s="903"/>
      <c r="R19" s="903"/>
      <c r="S19" s="904"/>
      <c r="T19" s="740"/>
    </row>
    <row r="20" spans="1:20" ht="11.25" customHeight="1">
      <c r="A20" s="1202" t="s">
        <v>83</v>
      </c>
      <c r="B20" s="1205" t="s">
        <v>80</v>
      </c>
      <c r="C20" s="733" t="s">
        <v>442</v>
      </c>
      <c r="D20" s="1384" t="s">
        <v>631</v>
      </c>
      <c r="E20" s="1384"/>
      <c r="F20" s="1384"/>
      <c r="G20" s="1384"/>
      <c r="H20" s="1384"/>
      <c r="I20" s="1384"/>
      <c r="J20" s="1384"/>
      <c r="K20" s="1384"/>
      <c r="L20" s="905"/>
      <c r="M20" s="905"/>
      <c r="N20" s="905"/>
      <c r="O20" s="905"/>
      <c r="P20" s="905"/>
      <c r="Q20" s="905"/>
      <c r="R20" s="905"/>
      <c r="S20" s="905"/>
      <c r="T20" s="896"/>
    </row>
    <row r="21" spans="1:20" ht="11.25" customHeight="1">
      <c r="A21" s="1203"/>
      <c r="B21" s="1206"/>
      <c r="C21" s="721" t="s">
        <v>443</v>
      </c>
      <c r="D21" s="1376" t="s">
        <v>615</v>
      </c>
      <c r="E21" s="1376"/>
      <c r="F21" s="1376"/>
      <c r="G21" s="1376"/>
      <c r="H21" s="1376"/>
      <c r="I21" s="1376"/>
      <c r="J21" s="1376"/>
      <c r="K21" s="1376"/>
      <c r="L21" s="1376"/>
      <c r="M21" s="1376"/>
      <c r="N21" s="1376"/>
      <c r="O21" s="1376"/>
      <c r="P21" s="1376"/>
      <c r="Q21" s="1376"/>
      <c r="R21" s="1376"/>
      <c r="S21" s="1376"/>
      <c r="T21" s="887"/>
    </row>
    <row r="22" spans="1:20" ht="11.25" customHeight="1">
      <c r="A22" s="1203"/>
      <c r="B22" s="1206" t="s">
        <v>81</v>
      </c>
      <c r="C22" s="721" t="s">
        <v>442</v>
      </c>
      <c r="D22" s="902"/>
      <c r="E22" s="902"/>
      <c r="F22" s="902"/>
      <c r="G22" s="902"/>
      <c r="H22" s="902"/>
      <c r="I22" s="902"/>
      <c r="J22" s="902"/>
      <c r="K22" s="902"/>
      <c r="L22" s="902"/>
      <c r="M22" s="902"/>
      <c r="N22" s="902"/>
      <c r="O22" s="902"/>
      <c r="P22" s="902"/>
      <c r="Q22" s="902"/>
      <c r="R22" s="902"/>
      <c r="S22" s="902"/>
      <c r="T22" s="886"/>
    </row>
    <row r="23" spans="1:20" ht="11.25" customHeight="1" thickBot="1">
      <c r="A23" s="1204"/>
      <c r="B23" s="1207"/>
      <c r="C23" s="734" t="s">
        <v>443</v>
      </c>
      <c r="D23" s="906"/>
      <c r="E23" s="906"/>
      <c r="F23" s="906"/>
      <c r="G23" s="906"/>
      <c r="H23" s="906"/>
      <c r="I23" s="906"/>
      <c r="J23" s="906"/>
      <c r="K23" s="906"/>
      <c r="L23" s="906"/>
      <c r="M23" s="906"/>
      <c r="N23" s="906"/>
      <c r="O23" s="906"/>
      <c r="P23" s="906"/>
      <c r="Q23" s="906"/>
      <c r="R23" s="906"/>
      <c r="S23" s="906"/>
      <c r="T23" s="897"/>
    </row>
    <row r="24" spans="1:20" ht="11.25" customHeight="1">
      <c r="A24" s="1208" t="s">
        <v>84</v>
      </c>
      <c r="B24" s="1210" t="s">
        <v>80</v>
      </c>
      <c r="C24" s="732" t="s">
        <v>442</v>
      </c>
      <c r="D24" s="1377" t="s">
        <v>665</v>
      </c>
      <c r="E24" s="1377"/>
      <c r="F24" s="1377"/>
      <c r="G24" s="1377"/>
      <c r="H24" s="1377"/>
      <c r="I24" s="1377"/>
      <c r="J24" s="1377"/>
      <c r="K24" s="1377"/>
      <c r="L24" s="1377"/>
      <c r="M24" s="1377"/>
      <c r="N24" s="1377"/>
      <c r="O24" s="1377"/>
      <c r="P24" s="1377"/>
      <c r="Q24" s="1377"/>
      <c r="R24" s="1377"/>
      <c r="S24" s="1377"/>
      <c r="T24" s="894"/>
    </row>
    <row r="25" spans="1:20" ht="11.25" customHeight="1">
      <c r="A25" s="1203"/>
      <c r="B25" s="1206"/>
      <c r="C25" s="721" t="s">
        <v>443</v>
      </c>
      <c r="D25" s="1378" t="s">
        <v>666</v>
      </c>
      <c r="E25" s="1378"/>
      <c r="F25" s="1378"/>
      <c r="G25" s="1378"/>
      <c r="H25" s="1378"/>
      <c r="I25" s="1378"/>
      <c r="J25" s="1378"/>
      <c r="K25" s="1378"/>
      <c r="L25" s="1378"/>
      <c r="M25" s="1378"/>
      <c r="N25" s="1378"/>
      <c r="O25" s="1378"/>
      <c r="P25" s="1378"/>
      <c r="Q25" s="1378"/>
      <c r="R25" s="1378"/>
      <c r="S25" s="1378"/>
      <c r="T25" s="788"/>
    </row>
    <row r="26" spans="1:20" ht="11.25" customHeight="1">
      <c r="A26" s="1203"/>
      <c r="B26" s="1206" t="s">
        <v>81</v>
      </c>
      <c r="C26" s="721" t="s">
        <v>442</v>
      </c>
      <c r="D26" s="902"/>
      <c r="E26" s="902"/>
      <c r="F26" s="902"/>
      <c r="G26" s="902"/>
      <c r="H26" s="902"/>
      <c r="I26" s="902"/>
      <c r="J26" s="902"/>
      <c r="K26" s="902"/>
      <c r="L26" s="902"/>
      <c r="M26" s="902"/>
      <c r="N26" s="902"/>
      <c r="O26" s="902"/>
      <c r="P26" s="902"/>
      <c r="Q26" s="902"/>
      <c r="R26" s="902"/>
      <c r="S26" s="907"/>
      <c r="T26" s="788"/>
    </row>
    <row r="27" spans="1:20" ht="11.25" customHeight="1" thickBot="1">
      <c r="A27" s="1242"/>
      <c r="B27" s="1243"/>
      <c r="C27" s="722" t="s">
        <v>443</v>
      </c>
      <c r="D27" s="908"/>
      <c r="E27" s="908"/>
      <c r="F27" s="908"/>
      <c r="G27" s="908"/>
      <c r="H27" s="908"/>
      <c r="I27" s="908"/>
      <c r="J27" s="908"/>
      <c r="K27" s="908"/>
      <c r="L27" s="908"/>
      <c r="M27" s="908"/>
      <c r="N27" s="908"/>
      <c r="O27" s="908"/>
      <c r="P27" s="908"/>
      <c r="Q27" s="908"/>
      <c r="R27" s="908"/>
      <c r="S27" s="904"/>
      <c r="T27" s="898"/>
    </row>
    <row r="28" spans="1:20" ht="11.25" customHeight="1">
      <c r="A28" s="1202" t="s">
        <v>85</v>
      </c>
      <c r="B28" s="1205" t="s">
        <v>80</v>
      </c>
      <c r="C28" s="733" t="s">
        <v>442</v>
      </c>
      <c r="D28" s="909"/>
      <c r="E28" s="909"/>
      <c r="F28" s="909"/>
      <c r="G28" s="909"/>
      <c r="H28" s="909"/>
      <c r="I28" s="909"/>
      <c r="J28" s="909"/>
      <c r="K28" s="909"/>
      <c r="L28" s="909"/>
      <c r="M28" s="909"/>
      <c r="N28" s="909"/>
      <c r="O28" s="909"/>
      <c r="P28" s="909"/>
      <c r="Q28" s="909"/>
      <c r="R28" s="909"/>
      <c r="S28" s="910"/>
      <c r="T28" s="900"/>
    </row>
    <row r="29" spans="1:20" ht="11.25" customHeight="1">
      <c r="A29" s="1203"/>
      <c r="B29" s="1206"/>
      <c r="C29" s="721" t="s">
        <v>443</v>
      </c>
      <c r="D29" s="902"/>
      <c r="E29" s="902"/>
      <c r="F29" s="902"/>
      <c r="G29" s="902"/>
      <c r="H29" s="902"/>
      <c r="I29" s="902"/>
      <c r="J29" s="902"/>
      <c r="K29" s="902"/>
      <c r="L29" s="902"/>
      <c r="M29" s="902"/>
      <c r="N29" s="902"/>
      <c r="O29" s="902"/>
      <c r="P29" s="902"/>
      <c r="Q29" s="902"/>
      <c r="R29" s="902"/>
      <c r="S29" s="907"/>
      <c r="T29" s="788"/>
    </row>
    <row r="30" spans="1:20" ht="11.25" customHeight="1">
      <c r="A30" s="1203"/>
      <c r="B30" s="1206" t="s">
        <v>81</v>
      </c>
      <c r="C30" s="721" t="s">
        <v>442</v>
      </c>
      <c r="D30" s="902"/>
      <c r="E30" s="902"/>
      <c r="F30" s="902"/>
      <c r="G30" s="902"/>
      <c r="H30" s="902"/>
      <c r="I30" s="902"/>
      <c r="J30" s="902"/>
      <c r="K30" s="902"/>
      <c r="L30" s="902"/>
      <c r="M30" s="902"/>
      <c r="N30" s="902"/>
      <c r="O30" s="902"/>
      <c r="P30" s="902"/>
      <c r="Q30" s="902"/>
      <c r="R30" s="902"/>
      <c r="S30" s="907"/>
      <c r="T30" s="788"/>
    </row>
    <row r="31" spans="1:20" ht="11.25" customHeight="1" thickBot="1">
      <c r="A31" s="1204"/>
      <c r="B31" s="1207"/>
      <c r="C31" s="734" t="s">
        <v>443</v>
      </c>
      <c r="D31" s="906"/>
      <c r="E31" s="906"/>
      <c r="F31" s="906"/>
      <c r="G31" s="906"/>
      <c r="H31" s="906"/>
      <c r="I31" s="906"/>
      <c r="J31" s="906"/>
      <c r="K31" s="906"/>
      <c r="L31" s="906"/>
      <c r="M31" s="906"/>
      <c r="N31" s="906"/>
      <c r="O31" s="906"/>
      <c r="P31" s="906"/>
      <c r="Q31" s="906"/>
      <c r="R31" s="906"/>
      <c r="S31" s="911"/>
      <c r="T31" s="901"/>
    </row>
    <row r="32" spans="1:20" ht="11.25" customHeight="1">
      <c r="A32" s="1208" t="s">
        <v>86</v>
      </c>
      <c r="B32" s="1210" t="s">
        <v>80</v>
      </c>
      <c r="C32" s="732" t="s">
        <v>442</v>
      </c>
      <c r="D32" s="1377" t="s">
        <v>665</v>
      </c>
      <c r="E32" s="1377"/>
      <c r="F32" s="1377"/>
      <c r="G32" s="1377"/>
      <c r="H32" s="1377"/>
      <c r="I32" s="1377"/>
      <c r="J32" s="1377"/>
      <c r="K32" s="1377"/>
      <c r="L32" s="1377"/>
      <c r="M32" s="1377"/>
      <c r="N32" s="1377"/>
      <c r="O32" s="1377"/>
      <c r="P32" s="1377"/>
      <c r="Q32" s="1377"/>
      <c r="R32" s="1377"/>
      <c r="S32" s="1377"/>
      <c r="T32" s="899"/>
    </row>
    <row r="33" spans="1:20" ht="11.25" customHeight="1">
      <c r="A33" s="1203"/>
      <c r="B33" s="1206"/>
      <c r="C33" s="721" t="s">
        <v>443</v>
      </c>
      <c r="D33" s="721"/>
      <c r="E33" s="721"/>
      <c r="F33" s="728"/>
      <c r="G33" s="728"/>
      <c r="H33" s="728"/>
      <c r="I33" s="728"/>
      <c r="J33" s="728"/>
      <c r="K33" s="728"/>
      <c r="L33" s="728"/>
      <c r="M33" s="728"/>
      <c r="N33" s="728"/>
      <c r="O33" s="728"/>
      <c r="P33" s="728"/>
      <c r="Q33" s="728"/>
      <c r="R33" s="728"/>
      <c r="S33" s="728"/>
      <c r="T33" s="888"/>
    </row>
    <row r="34" spans="1:20" ht="11.25" customHeight="1">
      <c r="A34" s="1203"/>
      <c r="B34" s="1206" t="s">
        <v>81</v>
      </c>
      <c r="C34" s="721" t="s">
        <v>442</v>
      </c>
      <c r="D34" s="721"/>
      <c r="E34" s="721"/>
      <c r="F34" s="728"/>
      <c r="G34" s="728"/>
      <c r="H34" s="728"/>
      <c r="I34" s="728"/>
      <c r="J34" s="728"/>
      <c r="K34" s="728"/>
      <c r="L34" s="728"/>
      <c r="M34" s="728"/>
      <c r="N34" s="728"/>
      <c r="O34" s="728"/>
      <c r="P34" s="728"/>
      <c r="Q34" s="728"/>
      <c r="R34" s="728"/>
      <c r="S34" s="728"/>
      <c r="T34" s="888"/>
    </row>
    <row r="35" spans="1:20" ht="11.25" customHeight="1" thickBot="1">
      <c r="A35" s="1209"/>
      <c r="B35" s="1211"/>
      <c r="C35" s="723" t="s">
        <v>443</v>
      </c>
      <c r="D35" s="723"/>
      <c r="E35" s="723"/>
      <c r="F35" s="729"/>
      <c r="G35" s="729"/>
      <c r="H35" s="729"/>
      <c r="I35" s="729"/>
      <c r="J35" s="729"/>
      <c r="K35" s="729"/>
      <c r="L35" s="729"/>
      <c r="M35" s="729"/>
      <c r="N35" s="729"/>
      <c r="O35" s="729"/>
      <c r="P35" s="729"/>
      <c r="Q35" s="729"/>
      <c r="R35" s="729"/>
      <c r="S35" s="729"/>
      <c r="T35" s="889"/>
    </row>
    <row r="36" ht="15.75" thickTop="1"/>
    <row r="37" spans="1:20" ht="33" customHeight="1">
      <c r="A37" s="1199" t="s">
        <v>521</v>
      </c>
      <c r="B37" s="1199"/>
      <c r="C37" s="1199"/>
      <c r="D37" s="1199"/>
      <c r="E37" s="1199"/>
      <c r="F37" s="1199"/>
      <c r="G37" s="1199"/>
      <c r="H37" s="1199"/>
      <c r="I37" s="1199"/>
      <c r="J37" s="1199"/>
      <c r="K37" s="1199"/>
      <c r="L37" s="1199"/>
      <c r="M37" s="1199"/>
      <c r="N37" s="1199"/>
      <c r="O37" s="1199"/>
      <c r="P37" s="1199"/>
      <c r="Q37" s="1199"/>
      <c r="R37" s="1199"/>
      <c r="S37" s="1199"/>
      <c r="T37" s="1199"/>
    </row>
    <row r="38" spans="1:12" ht="15.75">
      <c r="A38" s="712"/>
      <c r="B38" s="590" t="s">
        <v>535</v>
      </c>
      <c r="C38" s="590"/>
      <c r="D38" s="590"/>
      <c r="E38" s="590"/>
      <c r="F38" s="711"/>
      <c r="G38" s="711"/>
      <c r="H38" s="711"/>
      <c r="I38" s="711"/>
      <c r="J38" s="711"/>
      <c r="K38" s="711"/>
      <c r="L38" s="711"/>
    </row>
    <row r="39" spans="1:15" ht="15.75">
      <c r="A39" s="713"/>
      <c r="B39" s="590"/>
      <c r="C39" s="590"/>
      <c r="D39" s="590"/>
      <c r="E39" s="590"/>
      <c r="F39" s="714"/>
      <c r="G39" s="51"/>
      <c r="H39" s="51"/>
      <c r="I39" s="51"/>
      <c r="J39" s="1162" t="s">
        <v>664</v>
      </c>
      <c r="K39" s="1162"/>
      <c r="L39" s="1162"/>
      <c r="M39" s="1162"/>
      <c r="N39" s="1162"/>
      <c r="O39" s="1162"/>
    </row>
    <row r="40" spans="1:15" ht="15.75">
      <c r="A40" s="19"/>
      <c r="B40" s="19"/>
      <c r="C40" s="1200" t="s">
        <v>87</v>
      </c>
      <c r="D40" s="1200"/>
      <c r="E40" s="1200"/>
      <c r="F40" s="1200"/>
      <c r="G40" s="1200"/>
      <c r="H40" s="714"/>
      <c r="I40" s="714"/>
      <c r="J40" s="1200" t="s">
        <v>74</v>
      </c>
      <c r="K40" s="1200"/>
      <c r="L40" s="1200"/>
      <c r="M40" s="1200"/>
      <c r="N40" s="1200"/>
      <c r="O40" s="1200"/>
    </row>
    <row r="41" spans="1:12" ht="15.75">
      <c r="A41" s="19"/>
      <c r="B41" s="19"/>
      <c r="C41" s="19"/>
      <c r="D41" s="19"/>
      <c r="E41" s="19"/>
      <c r="F41" s="19"/>
      <c r="G41" s="19"/>
      <c r="H41" s="714"/>
      <c r="I41" s="122"/>
      <c r="J41" s="714"/>
      <c r="K41" s="122"/>
      <c r="L41" s="122"/>
    </row>
    <row r="42" spans="1:12" ht="15.75">
      <c r="A42" s="714"/>
      <c r="B42" s="714"/>
      <c r="C42" s="714"/>
      <c r="D42" s="714"/>
      <c r="E42" s="714"/>
      <c r="F42" s="714"/>
      <c r="G42" s="714"/>
      <c r="H42" s="714"/>
      <c r="I42" s="714"/>
      <c r="J42" s="714"/>
      <c r="K42" s="714"/>
      <c r="L42" s="714"/>
    </row>
    <row r="43" spans="1:15" ht="15.75">
      <c r="A43" s="714"/>
      <c r="B43" s="714"/>
      <c r="C43" s="1201" t="s">
        <v>73</v>
      </c>
      <c r="D43" s="1201"/>
      <c r="E43" s="1201"/>
      <c r="F43" s="1201"/>
      <c r="G43" s="1201"/>
      <c r="H43" s="714"/>
      <c r="I43" s="714"/>
      <c r="J43" s="1201" t="s">
        <v>69</v>
      </c>
      <c r="K43" s="1201"/>
      <c r="L43" s="1201"/>
      <c r="M43" s="1201"/>
      <c r="N43" s="1201"/>
      <c r="O43" s="1201"/>
    </row>
  </sheetData>
  <sheetProtection/>
  <mergeCells count="48">
    <mergeCell ref="A32:A35"/>
    <mergeCell ref="A24:A27"/>
    <mergeCell ref="C40:G40"/>
    <mergeCell ref="B28:B29"/>
    <mergeCell ref="B30:B31"/>
    <mergeCell ref="D32:S32"/>
    <mergeCell ref="B32:B33"/>
    <mergeCell ref="B34:B35"/>
    <mergeCell ref="B24:B25"/>
    <mergeCell ref="C43:G43"/>
    <mergeCell ref="A37:T37"/>
    <mergeCell ref="J39:O39"/>
    <mergeCell ref="J40:O40"/>
    <mergeCell ref="J43:O43"/>
    <mergeCell ref="A10:B10"/>
    <mergeCell ref="B26:B27"/>
    <mergeCell ref="A16:A19"/>
    <mergeCell ref="B22:B23"/>
    <mergeCell ref="A28:A31"/>
    <mergeCell ref="A20:A23"/>
    <mergeCell ref="A1:I1"/>
    <mergeCell ref="A2:I2"/>
    <mergeCell ref="A4:T4"/>
    <mergeCell ref="A5:T5"/>
    <mergeCell ref="D11:T11"/>
    <mergeCell ref="A8:B8"/>
    <mergeCell ref="B16:B17"/>
    <mergeCell ref="B18:B19"/>
    <mergeCell ref="B20:B21"/>
    <mergeCell ref="A9:B9"/>
    <mergeCell ref="C8:C10"/>
    <mergeCell ref="F8:I8"/>
    <mergeCell ref="A11:A15"/>
    <mergeCell ref="A6:T6"/>
    <mergeCell ref="B14:B15"/>
    <mergeCell ref="B11:B13"/>
    <mergeCell ref="D8:E8"/>
    <mergeCell ref="J8:M8"/>
    <mergeCell ref="N8:Q8"/>
    <mergeCell ref="D21:S21"/>
    <mergeCell ref="D24:S24"/>
    <mergeCell ref="D25:S25"/>
    <mergeCell ref="R8:T8"/>
    <mergeCell ref="D16:S16"/>
    <mergeCell ref="D17:S17"/>
    <mergeCell ref="D18:K18"/>
    <mergeCell ref="D19:K19"/>
    <mergeCell ref="D20:K2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91" t="s">
        <v>0</v>
      </c>
      <c r="B1" s="1391"/>
      <c r="C1" s="1391"/>
      <c r="D1" s="1145" t="s">
        <v>112</v>
      </c>
      <c r="E1" s="1145"/>
      <c r="F1" s="1145"/>
      <c r="G1" s="1145"/>
      <c r="H1" s="1145"/>
      <c r="I1" s="1145"/>
      <c r="J1" s="1145"/>
      <c r="K1" s="1145"/>
    </row>
    <row r="2" spans="1:11" ht="18.75">
      <c r="A2" s="1392" t="s">
        <v>74</v>
      </c>
      <c r="B2" s="1392"/>
      <c r="C2" s="1392"/>
      <c r="D2" s="1145" t="s">
        <v>118</v>
      </c>
      <c r="E2" s="1145"/>
      <c r="F2" s="1145"/>
      <c r="G2" s="1145"/>
      <c r="H2" s="1145"/>
      <c r="I2" s="1145"/>
      <c r="J2" s="1145"/>
      <c r="K2" s="1145"/>
    </row>
    <row r="3" spans="1:11" ht="15.75" thickBot="1">
      <c r="A3" s="31"/>
      <c r="B3" s="31"/>
      <c r="C3" s="31"/>
      <c r="D3" s="30"/>
      <c r="E3" s="30"/>
      <c r="F3" s="30"/>
      <c r="G3" s="30"/>
      <c r="H3" s="30"/>
      <c r="I3" s="30"/>
      <c r="J3" s="30"/>
      <c r="K3" s="30"/>
    </row>
    <row r="4" spans="1:11" s="64" customFormat="1" ht="27" customHeight="1" thickTop="1">
      <c r="A4" s="1393" t="s">
        <v>64</v>
      </c>
      <c r="B4" s="1396" t="s">
        <v>65</v>
      </c>
      <c r="C4" s="1399" t="s">
        <v>66</v>
      </c>
      <c r="D4" s="1400"/>
      <c r="E4" s="1400"/>
      <c r="F4" s="1400"/>
      <c r="G4" s="1400"/>
      <c r="H4" s="1400"/>
      <c r="I4" s="1400"/>
      <c r="J4" s="1400"/>
      <c r="K4" s="1401"/>
    </row>
    <row r="5" spans="1:11" s="64" customFormat="1" ht="27" customHeight="1">
      <c r="A5" s="1394"/>
      <c r="B5" s="1397"/>
      <c r="C5" s="1385" t="s">
        <v>67</v>
      </c>
      <c r="D5" s="1386"/>
      <c r="E5" s="1387"/>
      <c r="F5" s="1388" t="s">
        <v>95</v>
      </c>
      <c r="G5" s="1389"/>
      <c r="H5" s="1389"/>
      <c r="I5" s="1389"/>
      <c r="J5" s="1389"/>
      <c r="K5" s="1390"/>
    </row>
    <row r="6" spans="1:11" s="64" customFormat="1" ht="27" customHeight="1">
      <c r="A6" s="1394"/>
      <c r="B6" s="1397"/>
      <c r="C6" s="1385" t="s">
        <v>77</v>
      </c>
      <c r="D6" s="1386"/>
      <c r="E6" s="1387"/>
      <c r="F6" s="39">
        <v>12</v>
      </c>
      <c r="G6" s="39">
        <v>13</v>
      </c>
      <c r="H6" s="40" t="s">
        <v>97</v>
      </c>
      <c r="I6" s="40" t="s">
        <v>98</v>
      </c>
      <c r="J6" s="40" t="s">
        <v>99</v>
      </c>
      <c r="K6" s="41" t="s">
        <v>100</v>
      </c>
    </row>
    <row r="7" spans="1:11" s="64" customFormat="1" ht="34.5" customHeight="1" thickBot="1">
      <c r="A7" s="1395"/>
      <c r="B7" s="1398"/>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162" t="s">
        <v>102</v>
      </c>
      <c r="J10" s="1162"/>
      <c r="K10" s="1162"/>
      <c r="L10" s="12"/>
      <c r="M10" s="12"/>
      <c r="N10" s="12"/>
      <c r="O10" s="12"/>
      <c r="P10" s="12"/>
      <c r="Q10" s="12"/>
      <c r="R10" s="12"/>
      <c r="T10" s="27"/>
      <c r="U10" s="27"/>
      <c r="V10" s="27"/>
      <c r="W10" s="27"/>
      <c r="X10" s="27"/>
      <c r="Y10" s="27"/>
      <c r="Z10" s="27"/>
    </row>
    <row r="11" spans="1:26" ht="15.75">
      <c r="A11" s="63"/>
      <c r="C11" s="68" t="s">
        <v>103</v>
      </c>
      <c r="D11" s="63"/>
      <c r="F11" s="51" t="s">
        <v>87</v>
      </c>
      <c r="G11" s="51"/>
      <c r="H11" s="51"/>
      <c r="I11" s="1162" t="s">
        <v>1</v>
      </c>
      <c r="J11" s="1162"/>
      <c r="K11" s="1162"/>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157" t="s">
        <v>69</v>
      </c>
      <c r="J14" s="1157"/>
      <c r="K14" s="1157"/>
    </row>
    <row r="15" spans="1:11" ht="15.75">
      <c r="A15" s="63"/>
      <c r="B15" s="63"/>
      <c r="C15" s="63"/>
      <c r="D15" s="63"/>
      <c r="E15" s="63"/>
      <c r="F15" s="63"/>
      <c r="G15" s="63"/>
      <c r="H15" s="63"/>
      <c r="I15" s="63"/>
      <c r="J15" s="63"/>
      <c r="K15" s="63"/>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407" t="s">
        <v>75</v>
      </c>
      <c r="B1" s="1407"/>
      <c r="C1" s="1407"/>
      <c r="D1" s="1407"/>
      <c r="E1" s="1402" t="s">
        <v>76</v>
      </c>
      <c r="F1" s="1402"/>
      <c r="G1" s="1402"/>
      <c r="H1" s="1402"/>
      <c r="I1" s="1402"/>
      <c r="J1" s="1402"/>
    </row>
    <row r="2" spans="1:10" s="18" customFormat="1" ht="15.75">
      <c r="A2" s="1221" t="s">
        <v>74</v>
      </c>
      <c r="B2" s="1221"/>
      <c r="C2" s="1221"/>
      <c r="D2" s="1221"/>
      <c r="E2" s="1403" t="s">
        <v>111</v>
      </c>
      <c r="F2" s="1403"/>
      <c r="G2" s="1403"/>
      <c r="H2" s="1403"/>
      <c r="I2" s="1403"/>
      <c r="J2" s="1403"/>
    </row>
    <row r="3" spans="2:8" s="9" customFormat="1" ht="5.25" customHeight="1">
      <c r="B3" s="20"/>
      <c r="C3" s="46"/>
      <c r="D3" s="46"/>
      <c r="E3" s="46"/>
      <c r="F3" s="46"/>
      <c r="G3" s="46"/>
      <c r="H3" s="46"/>
    </row>
    <row r="4" spans="1:10" s="9" customFormat="1" ht="22.5">
      <c r="A4" s="1404" t="s">
        <v>117</v>
      </c>
      <c r="B4" s="1404"/>
      <c r="C4" s="1404"/>
      <c r="D4" s="1404"/>
      <c r="E4" s="1404"/>
      <c r="F4" s="1404"/>
      <c r="G4" s="1404"/>
      <c r="H4" s="1404"/>
      <c r="I4" s="1404"/>
      <c r="J4" s="1404"/>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405" t="s">
        <v>67</v>
      </c>
      <c r="B7" s="1406"/>
      <c r="C7" s="1411" t="s">
        <v>95</v>
      </c>
      <c r="D7" s="1411"/>
      <c r="E7" s="1411"/>
      <c r="F7" s="1411"/>
      <c r="G7" s="1411"/>
      <c r="H7" s="1411"/>
      <c r="I7" s="1411"/>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412" t="s">
        <v>110</v>
      </c>
      <c r="B9" s="1415" t="s">
        <v>80</v>
      </c>
      <c r="C9" s="79">
        <v>1</v>
      </c>
      <c r="D9" s="1408" t="s">
        <v>113</v>
      </c>
      <c r="E9" s="1408" t="s">
        <v>114</v>
      </c>
      <c r="F9" s="80"/>
      <c r="G9" s="1408" t="s">
        <v>113</v>
      </c>
      <c r="H9" s="1408" t="s">
        <v>113</v>
      </c>
      <c r="I9" s="1408" t="s">
        <v>113</v>
      </c>
      <c r="J9" s="1408" t="s">
        <v>113</v>
      </c>
      <c r="K9" s="50"/>
      <c r="L9" s="50"/>
      <c r="M9" s="50"/>
    </row>
    <row r="10" spans="1:10" s="9" customFormat="1" ht="25.5" customHeight="1">
      <c r="A10" s="1413"/>
      <c r="B10" s="1416"/>
      <c r="C10" s="81">
        <v>2</v>
      </c>
      <c r="D10" s="1409"/>
      <c r="E10" s="1409"/>
      <c r="F10" s="82"/>
      <c r="G10" s="1409"/>
      <c r="H10" s="1409"/>
      <c r="I10" s="1409"/>
      <c r="J10" s="1409"/>
    </row>
    <row r="11" spans="1:10" s="9" customFormat="1" ht="25.5" customHeight="1">
      <c r="A11" s="1413"/>
      <c r="B11" s="1416"/>
      <c r="C11" s="81">
        <v>3</v>
      </c>
      <c r="D11" s="1409"/>
      <c r="E11" s="1409"/>
      <c r="F11" s="82"/>
      <c r="G11" s="1409"/>
      <c r="H11" s="1409"/>
      <c r="I11" s="1409"/>
      <c r="J11" s="1409"/>
    </row>
    <row r="12" spans="1:10" s="9" customFormat="1" ht="25.5" customHeight="1">
      <c r="A12" s="1413"/>
      <c r="B12" s="1416"/>
      <c r="C12" s="81">
        <v>4</v>
      </c>
      <c r="D12" s="1410"/>
      <c r="E12" s="1409"/>
      <c r="F12" s="83"/>
      <c r="G12" s="1410"/>
      <c r="H12" s="1410"/>
      <c r="I12" s="1410"/>
      <c r="J12" s="1410"/>
    </row>
    <row r="13" spans="1:10" s="9" customFormat="1" ht="25.5" customHeight="1" thickBot="1">
      <c r="A13" s="1413"/>
      <c r="B13" s="1417"/>
      <c r="C13" s="89">
        <v>5</v>
      </c>
      <c r="D13" s="95"/>
      <c r="E13" s="1422"/>
      <c r="F13" s="96"/>
      <c r="G13" s="95"/>
      <c r="H13" s="95"/>
      <c r="I13" s="96"/>
      <c r="J13" s="97"/>
    </row>
    <row r="14" spans="1:10" s="9" customFormat="1" ht="25.5" customHeight="1" thickTop="1">
      <c r="A14" s="1413"/>
      <c r="B14" s="1420" t="s">
        <v>81</v>
      </c>
      <c r="C14" s="90">
        <v>1</v>
      </c>
      <c r="D14" s="1408" t="s">
        <v>113</v>
      </c>
      <c r="E14" s="93"/>
      <c r="F14" s="88"/>
      <c r="G14" s="1408" t="s">
        <v>113</v>
      </c>
      <c r="H14" s="1408" t="s">
        <v>113</v>
      </c>
      <c r="I14" s="1408" t="s">
        <v>113</v>
      </c>
      <c r="J14" s="1408" t="s">
        <v>113</v>
      </c>
    </row>
    <row r="15" spans="1:10" s="9" customFormat="1" ht="25.5" customHeight="1">
      <c r="A15" s="1413"/>
      <c r="B15" s="1416"/>
      <c r="C15" s="81">
        <v>2</v>
      </c>
      <c r="D15" s="1409"/>
      <c r="E15" s="94"/>
      <c r="F15" s="83"/>
      <c r="G15" s="1409"/>
      <c r="H15" s="1409"/>
      <c r="I15" s="1409"/>
      <c r="J15" s="1409"/>
    </row>
    <row r="16" spans="1:10" s="9" customFormat="1" ht="25.5" customHeight="1">
      <c r="A16" s="1413"/>
      <c r="B16" s="1416"/>
      <c r="C16" s="81">
        <v>3</v>
      </c>
      <c r="D16" s="1409"/>
      <c r="E16" s="94"/>
      <c r="F16" s="83"/>
      <c r="G16" s="1409"/>
      <c r="H16" s="1409"/>
      <c r="I16" s="1409"/>
      <c r="J16" s="1409"/>
    </row>
    <row r="17" spans="1:10" s="9" customFormat="1" ht="25.5" customHeight="1">
      <c r="A17" s="1413"/>
      <c r="B17" s="1416"/>
      <c r="C17" s="81">
        <v>4</v>
      </c>
      <c r="D17" s="1410"/>
      <c r="E17" s="94"/>
      <c r="F17" s="83"/>
      <c r="G17" s="1410"/>
      <c r="H17" s="1410"/>
      <c r="I17" s="1410"/>
      <c r="J17" s="1410"/>
    </row>
    <row r="18" spans="1:10" s="9" customFormat="1" ht="25.5" customHeight="1" thickBot="1">
      <c r="A18" s="1414"/>
      <c r="B18" s="1421"/>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418" t="s">
        <v>102</v>
      </c>
      <c r="I20" s="1418"/>
      <c r="J20" s="1418"/>
    </row>
    <row r="21" spans="1:10" s="9" customFormat="1" ht="19.5">
      <c r="A21" s="54"/>
      <c r="B21" s="59"/>
      <c r="C21" s="56"/>
      <c r="D21" s="56"/>
      <c r="E21" s="56"/>
      <c r="G21" s="98"/>
      <c r="H21" s="1418" t="s">
        <v>1</v>
      </c>
      <c r="I21" s="1418"/>
      <c r="J21" s="1418"/>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419" t="s">
        <v>69</v>
      </c>
      <c r="I24" s="1419"/>
      <c r="J24" s="1419"/>
    </row>
    <row r="25" spans="3:8" s="9" customFormat="1" ht="15">
      <c r="C25" s="46"/>
      <c r="D25" s="46"/>
      <c r="E25" s="46"/>
      <c r="F25" s="46"/>
      <c r="G25" s="46"/>
      <c r="H25" s="46"/>
    </row>
    <row r="26" spans="3:8" s="9" customFormat="1" ht="15">
      <c r="C26" s="46"/>
      <c r="D26" s="46"/>
      <c r="E26" s="46"/>
      <c r="F26" s="46"/>
      <c r="G26" s="46"/>
      <c r="H26" s="46"/>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943" t="s">
        <v>0</v>
      </c>
      <c r="B2" s="943"/>
      <c r="C2" s="943"/>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35" t="s">
        <v>74</v>
      </c>
      <c r="B3" s="1135"/>
      <c r="C3" s="1135"/>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136" t="s">
        <v>174</v>
      </c>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c r="AG5" s="1136"/>
      <c r="AH5" s="1136"/>
      <c r="AI5" s="1136"/>
      <c r="AJ5" s="1136"/>
      <c r="AK5" s="1136"/>
      <c r="AL5" s="1136"/>
      <c r="AM5" s="1136"/>
      <c r="AN5" s="1136"/>
      <c r="AO5" s="1136"/>
      <c r="AP5" s="1136"/>
      <c r="AQ5" s="1136"/>
      <c r="AR5" s="1136"/>
      <c r="AS5" s="1136"/>
      <c r="AT5" s="1136"/>
      <c r="AU5" s="1136"/>
      <c r="AV5" s="1136"/>
      <c r="AW5" s="1136"/>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137" t="s">
        <v>173</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c r="AE6" s="1137"/>
      <c r="AF6" s="1137"/>
      <c r="AG6" s="1137"/>
      <c r="AH6" s="1137"/>
      <c r="AI6" s="1137"/>
      <c r="AJ6" s="1137"/>
      <c r="AK6" s="1137"/>
      <c r="AL6" s="1137"/>
      <c r="AM6" s="1137"/>
      <c r="AN6" s="1137"/>
      <c r="AO6" s="1137"/>
      <c r="AP6" s="1137"/>
      <c r="AQ6" s="1137"/>
      <c r="AR6" s="1137"/>
      <c r="AS6" s="1137"/>
      <c r="AT6" s="1137"/>
      <c r="AU6" s="1137"/>
      <c r="AV6" s="1137"/>
      <c r="AW6" s="1137"/>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140" t="s">
        <v>116</v>
      </c>
      <c r="B8" s="1122" t="s">
        <v>172</v>
      </c>
      <c r="C8" s="1122" t="s">
        <v>171</v>
      </c>
      <c r="D8" s="1122"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124" t="s">
        <v>175</v>
      </c>
      <c r="AV8" s="1138" t="s">
        <v>170</v>
      </c>
      <c r="AW8" s="1139"/>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141"/>
      <c r="B9" s="1123"/>
      <c r="C9" s="1123"/>
      <c r="D9" s="1123"/>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125"/>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126" t="s">
        <v>176</v>
      </c>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27"/>
      <c r="AO23" s="1127"/>
      <c r="AP23" s="1127"/>
      <c r="AQ23" s="1127"/>
      <c r="AR23" s="1127"/>
      <c r="AS23" s="1127"/>
      <c r="AT23" s="1127"/>
      <c r="AU23" s="1128"/>
      <c r="AV23" s="176">
        <f>SUM(AV10:AV22)</f>
        <v>0</v>
      </c>
      <c r="AW23" s="176">
        <f>SUM(AW10:AW22)</f>
        <v>0</v>
      </c>
      <c r="BP23" s="6"/>
      <c r="BS23" s="8"/>
    </row>
    <row r="24" spans="1:71" s="7" customFormat="1" ht="28.5" customHeight="1" thickBot="1">
      <c r="A24" s="172"/>
      <c r="B24" s="173"/>
      <c r="C24" s="173"/>
      <c r="D24" s="1129" t="s">
        <v>177</v>
      </c>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1"/>
      <c r="AV24" s="1142">
        <f>SUM(AV23:AW23)</f>
        <v>0</v>
      </c>
      <c r="AW24" s="1143"/>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132" t="s">
        <v>169</v>
      </c>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1132"/>
      <c r="AU26" s="1132"/>
      <c r="AV26" s="1132"/>
      <c r="AW26" s="1132"/>
      <c r="BP26" s="6"/>
      <c r="BS26" s="8"/>
    </row>
    <row r="27" spans="1:71" s="7" customFormat="1" ht="18" customHeight="1">
      <c r="A27" s="174"/>
      <c r="B27" s="178" t="s">
        <v>103</v>
      </c>
      <c r="C27" s="67" t="s">
        <v>178</v>
      </c>
      <c r="D27" s="1133" t="s">
        <v>74</v>
      </c>
      <c r="E27" s="1133"/>
      <c r="F27" s="1133"/>
      <c r="G27" s="1133"/>
      <c r="H27" s="1133"/>
      <c r="I27" s="1133"/>
      <c r="J27" s="1133"/>
      <c r="K27" s="1133"/>
      <c r="L27" s="1133"/>
      <c r="M27" s="1133"/>
      <c r="N27" s="1133"/>
      <c r="O27" s="1133"/>
      <c r="P27" s="1133"/>
      <c r="Q27" s="1133"/>
      <c r="R27" s="1133"/>
      <c r="S27" s="1133"/>
      <c r="T27" s="1133"/>
      <c r="U27" s="1133"/>
      <c r="V27" s="1133"/>
      <c r="W27" s="1133"/>
      <c r="X27" s="1133"/>
      <c r="Y27" s="1133"/>
      <c r="Z27" s="1133"/>
      <c r="AA27" s="1133"/>
      <c r="AB27" s="1133"/>
      <c r="AC27" s="1133"/>
      <c r="AD27" s="1133"/>
      <c r="AE27" s="1133"/>
      <c r="AF27" s="1133"/>
      <c r="AG27" s="1133"/>
      <c r="AH27" s="1133"/>
      <c r="AI27" s="1133"/>
      <c r="AJ27" s="1133"/>
      <c r="AK27" s="1133"/>
      <c r="AL27" s="1133"/>
      <c r="AM27" s="1133"/>
      <c r="AN27" s="1133"/>
      <c r="AO27" s="1133"/>
      <c r="AP27" s="1133"/>
      <c r="AQ27" s="1133"/>
      <c r="AR27" s="1133"/>
      <c r="AS27" s="1133"/>
      <c r="AT27" s="1133"/>
      <c r="AU27" s="1133"/>
      <c r="AV27" s="1133"/>
      <c r="AW27" s="1133"/>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134" t="s">
        <v>69</v>
      </c>
      <c r="E30" s="1134"/>
      <c r="F30" s="1134"/>
      <c r="G30" s="1134"/>
      <c r="H30" s="1134"/>
      <c r="I30" s="1134"/>
      <c r="J30" s="1134"/>
      <c r="K30" s="1134"/>
      <c r="L30" s="1134"/>
      <c r="M30" s="1134"/>
      <c r="N30" s="1134"/>
      <c r="O30" s="1134"/>
      <c r="P30" s="1134"/>
      <c r="Q30" s="1134"/>
      <c r="R30" s="1134"/>
      <c r="S30" s="1134"/>
      <c r="T30" s="1134"/>
      <c r="U30" s="1134"/>
      <c r="V30" s="1134"/>
      <c r="W30" s="1134"/>
      <c r="X30" s="1134"/>
      <c r="Y30" s="1134"/>
      <c r="Z30" s="1134"/>
      <c r="AA30" s="1134"/>
      <c r="AB30" s="1134"/>
      <c r="AC30" s="1134"/>
      <c r="AD30" s="1134"/>
      <c r="AE30" s="1134"/>
      <c r="AF30" s="1134"/>
      <c r="AG30" s="1134"/>
      <c r="AH30" s="1134"/>
      <c r="AI30" s="1134"/>
      <c r="AJ30" s="1134"/>
      <c r="AK30" s="1134"/>
      <c r="AL30" s="1134"/>
      <c r="AM30" s="1134"/>
      <c r="AN30" s="1134"/>
      <c r="AO30" s="1134"/>
      <c r="AP30" s="1134"/>
      <c r="AQ30" s="1134"/>
      <c r="AR30" s="1134"/>
      <c r="AS30" s="1134"/>
      <c r="AT30" s="1134"/>
      <c r="AU30" s="1134"/>
      <c r="AV30" s="1134"/>
      <c r="AW30" s="113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B1" s="131"/>
    </row>
    <row r="2" spans="1:28" s="17" customFormat="1" ht="16.5" customHeight="1">
      <c r="A2" s="944" t="s">
        <v>74</v>
      </c>
      <c r="B2" s="944"/>
      <c r="C2" s="944"/>
      <c r="D2" s="944"/>
      <c r="E2" s="1145" t="s">
        <v>218</v>
      </c>
      <c r="F2" s="1145"/>
      <c r="G2" s="1145"/>
      <c r="H2" s="1145"/>
      <c r="I2" s="1145"/>
      <c r="J2" s="1145"/>
      <c r="K2" s="1145"/>
      <c r="L2" s="1145"/>
      <c r="M2" s="1145"/>
      <c r="N2" s="1145"/>
      <c r="O2" s="1145"/>
      <c r="P2" s="1145"/>
      <c r="Q2" s="1145"/>
      <c r="R2" s="1145"/>
      <c r="S2" s="1145"/>
      <c r="T2" s="1145"/>
      <c r="U2" s="1145"/>
      <c r="V2" s="1145"/>
      <c r="W2" s="1145"/>
      <c r="X2" s="1145"/>
      <c r="Y2" s="1145"/>
      <c r="Z2" s="1145"/>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46" t="s">
        <v>116</v>
      </c>
      <c r="B5" s="1149" t="s">
        <v>65</v>
      </c>
      <c r="C5" s="1158" t="s">
        <v>66</v>
      </c>
      <c r="D5" s="1159"/>
      <c r="E5" s="1159"/>
      <c r="F5" s="1159"/>
      <c r="G5" s="1159"/>
      <c r="H5" s="1159"/>
      <c r="I5" s="1159"/>
      <c r="J5" s="1159"/>
      <c r="K5" s="1159"/>
      <c r="L5" s="1159"/>
      <c r="M5" s="1159"/>
      <c r="N5" s="1159"/>
      <c r="O5" s="1159"/>
      <c r="P5" s="1159"/>
      <c r="Q5" s="1159"/>
      <c r="R5" s="1159"/>
      <c r="S5" s="1159"/>
      <c r="T5" s="1159"/>
      <c r="U5" s="1159"/>
      <c r="V5" s="1159"/>
      <c r="W5" s="1159"/>
      <c r="X5" s="1159"/>
      <c r="Y5" s="1159"/>
      <c r="Z5" s="1160"/>
      <c r="AB5" s="132"/>
    </row>
    <row r="6" spans="1:28" s="24" customFormat="1" ht="28.5" customHeight="1">
      <c r="A6" s="1147"/>
      <c r="B6" s="1150"/>
      <c r="C6" s="1152" t="s">
        <v>67</v>
      </c>
      <c r="D6" s="1152"/>
      <c r="E6" s="1152"/>
      <c r="F6" s="1153" t="s">
        <v>188</v>
      </c>
      <c r="G6" s="1154"/>
      <c r="H6" s="1154"/>
      <c r="I6" s="1155"/>
      <c r="J6" s="1153" t="s">
        <v>144</v>
      </c>
      <c r="K6" s="1154"/>
      <c r="L6" s="1154"/>
      <c r="M6" s="1155"/>
      <c r="N6" s="1161" t="s">
        <v>145</v>
      </c>
      <c r="O6" s="1161"/>
      <c r="P6" s="1161"/>
      <c r="Q6" s="1161"/>
      <c r="R6" s="1161"/>
      <c r="S6" s="1161" t="s">
        <v>146</v>
      </c>
      <c r="T6" s="1161"/>
      <c r="U6" s="1161"/>
      <c r="V6" s="1161"/>
      <c r="W6" s="1161" t="s">
        <v>269</v>
      </c>
      <c r="X6" s="1161"/>
      <c r="Y6" s="1161"/>
      <c r="Z6" s="1161"/>
      <c r="AB6" s="131"/>
    </row>
    <row r="7" spans="1:28" s="23" customFormat="1" ht="29.25" customHeight="1">
      <c r="A7" s="1147"/>
      <c r="B7" s="1150"/>
      <c r="C7" s="1152" t="s">
        <v>68</v>
      </c>
      <c r="D7" s="1152"/>
      <c r="E7" s="1152"/>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148"/>
      <c r="B8" s="1151"/>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162" t="s">
        <v>72</v>
      </c>
      <c r="H17" s="1162"/>
      <c r="I17" s="1162"/>
      <c r="J17" s="1162"/>
      <c r="K17" s="1162"/>
      <c r="L17" s="1162"/>
      <c r="M17" s="1162"/>
      <c r="N17" s="119"/>
      <c r="O17" s="52"/>
      <c r="P17" s="52"/>
      <c r="Q17" s="52"/>
      <c r="R17" s="52"/>
      <c r="S17" s="1162" t="s">
        <v>431</v>
      </c>
      <c r="T17" s="1162"/>
      <c r="U17" s="1162"/>
      <c r="V17" s="1162"/>
      <c r="W17" s="1162"/>
      <c r="X17" s="1162"/>
      <c r="Y17" s="1162"/>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156" t="s">
        <v>132</v>
      </c>
      <c r="H21" s="1156"/>
      <c r="I21" s="1156"/>
      <c r="J21" s="1156"/>
      <c r="K21" s="1156"/>
      <c r="L21" s="1156"/>
      <c r="M21" s="1156"/>
      <c r="S21" s="1157" t="s">
        <v>73</v>
      </c>
      <c r="T21" s="1157"/>
      <c r="U21" s="1157"/>
      <c r="V21" s="1157"/>
      <c r="W21" s="1157"/>
      <c r="X21" s="1157"/>
      <c r="Y21" s="1157"/>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B1" s="131"/>
    </row>
    <row r="2" spans="1:28" s="17" customFormat="1" ht="16.5" customHeight="1">
      <c r="A2" s="944" t="s">
        <v>74</v>
      </c>
      <c r="B2" s="944"/>
      <c r="C2" s="944"/>
      <c r="D2" s="944"/>
      <c r="E2" s="1145" t="s">
        <v>218</v>
      </c>
      <c r="F2" s="1145"/>
      <c r="G2" s="1145"/>
      <c r="H2" s="1145"/>
      <c r="I2" s="1145"/>
      <c r="J2" s="1145"/>
      <c r="K2" s="1145"/>
      <c r="L2" s="1145"/>
      <c r="M2" s="1145"/>
      <c r="N2" s="1145"/>
      <c r="O2" s="1145"/>
      <c r="P2" s="1145"/>
      <c r="Q2" s="1145"/>
      <c r="R2" s="1145"/>
      <c r="S2" s="1145"/>
      <c r="T2" s="1145"/>
      <c r="U2" s="1145"/>
      <c r="V2" s="1145"/>
      <c r="W2" s="1145"/>
      <c r="X2" s="1145"/>
      <c r="Y2" s="1145"/>
      <c r="Z2" s="1145"/>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46" t="s">
        <v>116</v>
      </c>
      <c r="B5" s="1149" t="s">
        <v>65</v>
      </c>
      <c r="C5" s="1163"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53"/>
      <c r="AB5" s="132"/>
    </row>
    <row r="6" spans="1:28" s="24" customFormat="1" ht="28.5" customHeight="1">
      <c r="A6" s="1147"/>
      <c r="B6" s="1150"/>
      <c r="C6" s="1152" t="s">
        <v>67</v>
      </c>
      <c r="D6" s="1152"/>
      <c r="E6" s="1152"/>
      <c r="F6" s="1153" t="s">
        <v>188</v>
      </c>
      <c r="G6" s="1154"/>
      <c r="H6" s="1154"/>
      <c r="I6" s="1155"/>
      <c r="J6" s="1153" t="s">
        <v>144</v>
      </c>
      <c r="K6" s="1154"/>
      <c r="L6" s="1154"/>
      <c r="M6" s="1155"/>
      <c r="N6" s="1161" t="s">
        <v>145</v>
      </c>
      <c r="O6" s="1161"/>
      <c r="P6" s="1161"/>
      <c r="Q6" s="1161"/>
      <c r="R6" s="1161"/>
      <c r="S6" s="1161" t="s">
        <v>146</v>
      </c>
      <c r="T6" s="1161"/>
      <c r="U6" s="1161"/>
      <c r="V6" s="1161"/>
      <c r="W6" s="1161" t="s">
        <v>269</v>
      </c>
      <c r="X6" s="1161"/>
      <c r="Y6" s="1161"/>
      <c r="Z6" s="1161"/>
      <c r="AB6" s="131"/>
    </row>
    <row r="7" spans="1:28" s="23" customFormat="1" ht="29.25" customHeight="1">
      <c r="A7" s="1147"/>
      <c r="B7" s="1150"/>
      <c r="C7" s="1152" t="s">
        <v>68</v>
      </c>
      <c r="D7" s="1152"/>
      <c r="E7" s="1152"/>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48"/>
      <c r="B8" s="1151"/>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162" t="s">
        <v>72</v>
      </c>
      <c r="H92" s="1162"/>
      <c r="I92" s="1162"/>
      <c r="J92" s="1162"/>
      <c r="K92" s="1162"/>
      <c r="L92" s="1162"/>
      <c r="M92" s="1162"/>
      <c r="N92" s="119"/>
      <c r="O92" s="52"/>
      <c r="P92" s="52"/>
      <c r="Q92" s="52"/>
      <c r="R92" s="52"/>
      <c r="S92" s="1162" t="s">
        <v>1</v>
      </c>
      <c r="T92" s="1162"/>
      <c r="U92" s="1162"/>
      <c r="V92" s="1162"/>
      <c r="W92" s="1162"/>
      <c r="X92" s="1162"/>
      <c r="Y92" s="1162"/>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156" t="s">
        <v>132</v>
      </c>
      <c r="H96" s="1156"/>
      <c r="I96" s="1156"/>
      <c r="J96" s="1156"/>
      <c r="K96" s="1156"/>
      <c r="L96" s="1156"/>
      <c r="M96" s="1156"/>
      <c r="S96" s="1157" t="s">
        <v>73</v>
      </c>
      <c r="T96" s="1157"/>
      <c r="U96" s="1157"/>
      <c r="V96" s="1157"/>
      <c r="W96" s="1157"/>
      <c r="X96" s="1157"/>
      <c r="Y96" s="1157"/>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B1" s="131"/>
    </row>
    <row r="2" spans="1:28" s="17" customFormat="1" ht="16.5" customHeight="1">
      <c r="A2" s="944" t="s">
        <v>74</v>
      </c>
      <c r="B2" s="944"/>
      <c r="C2" s="944"/>
      <c r="D2" s="944"/>
      <c r="E2" s="1145" t="s">
        <v>218</v>
      </c>
      <c r="F2" s="1145"/>
      <c r="G2" s="1145"/>
      <c r="H2" s="1145"/>
      <c r="I2" s="1145"/>
      <c r="J2" s="1145"/>
      <c r="K2" s="1145"/>
      <c r="L2" s="1145"/>
      <c r="M2" s="1145"/>
      <c r="N2" s="1145"/>
      <c r="O2" s="1145"/>
      <c r="P2" s="1145"/>
      <c r="Q2" s="1145"/>
      <c r="R2" s="1145"/>
      <c r="S2" s="1145"/>
      <c r="T2" s="1145"/>
      <c r="U2" s="1145"/>
      <c r="V2" s="1145"/>
      <c r="W2" s="1145"/>
      <c r="X2" s="1145"/>
      <c r="Y2" s="1145"/>
      <c r="Z2" s="1145"/>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46" t="s">
        <v>116</v>
      </c>
      <c r="B5" s="1149" t="s">
        <v>65</v>
      </c>
      <c r="C5" s="1158" t="s">
        <v>66</v>
      </c>
      <c r="D5" s="1159"/>
      <c r="E5" s="1159"/>
      <c r="F5" s="1159"/>
      <c r="G5" s="1159"/>
      <c r="H5" s="1159"/>
      <c r="I5" s="1159"/>
      <c r="J5" s="1159"/>
      <c r="K5" s="1159"/>
      <c r="L5" s="1159"/>
      <c r="M5" s="1159"/>
      <c r="N5" s="1159"/>
      <c r="O5" s="1159"/>
      <c r="P5" s="1159"/>
      <c r="Q5" s="1159"/>
      <c r="R5" s="1159"/>
      <c r="S5" s="1159"/>
      <c r="T5" s="1159"/>
      <c r="U5" s="1159"/>
      <c r="V5" s="1159"/>
      <c r="W5" s="1159"/>
      <c r="X5" s="1159"/>
      <c r="Y5" s="1159"/>
      <c r="Z5" s="1160"/>
      <c r="AB5" s="132"/>
    </row>
    <row r="6" spans="1:28" s="24" customFormat="1" ht="28.5" customHeight="1">
      <c r="A6" s="1147"/>
      <c r="B6" s="1150"/>
      <c r="C6" s="1152" t="s">
        <v>67</v>
      </c>
      <c r="D6" s="1152"/>
      <c r="E6" s="1152"/>
      <c r="F6" s="1153" t="s">
        <v>153</v>
      </c>
      <c r="G6" s="1154"/>
      <c r="H6" s="1153" t="s">
        <v>149</v>
      </c>
      <c r="I6" s="1154"/>
      <c r="J6" s="1154"/>
      <c r="K6" s="1154"/>
      <c r="L6" s="1153" t="s">
        <v>150</v>
      </c>
      <c r="M6" s="1154"/>
      <c r="N6" s="1154"/>
      <c r="O6" s="1155"/>
      <c r="P6" s="1153" t="s">
        <v>151</v>
      </c>
      <c r="Q6" s="1154"/>
      <c r="R6" s="1154"/>
      <c r="S6" s="1155"/>
      <c r="T6" s="1153" t="s">
        <v>152</v>
      </c>
      <c r="U6" s="1154"/>
      <c r="V6" s="1154"/>
      <c r="W6" s="1154"/>
      <c r="X6" s="1155"/>
      <c r="Y6" s="1153" t="s">
        <v>154</v>
      </c>
      <c r="Z6" s="1164"/>
      <c r="AB6" s="131"/>
    </row>
    <row r="7" spans="1:28" s="23" customFormat="1" ht="29.25" customHeight="1">
      <c r="A7" s="1147"/>
      <c r="B7" s="1150"/>
      <c r="C7" s="1152" t="s">
        <v>68</v>
      </c>
      <c r="D7" s="1152"/>
      <c r="E7" s="1152"/>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148"/>
      <c r="B8" s="1151"/>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162" t="s">
        <v>72</v>
      </c>
      <c r="H76" s="1162"/>
      <c r="I76" s="1162"/>
      <c r="J76" s="1162"/>
      <c r="K76" s="1162"/>
      <c r="L76" s="1162"/>
      <c r="M76" s="1162"/>
      <c r="N76" s="119"/>
      <c r="O76" s="52"/>
      <c r="P76" s="52"/>
      <c r="Q76" s="52"/>
      <c r="R76" s="52"/>
      <c r="S76" s="1162" t="s">
        <v>1</v>
      </c>
      <c r="T76" s="1162"/>
      <c r="U76" s="1162"/>
      <c r="V76" s="1162"/>
      <c r="W76" s="1162"/>
      <c r="X76" s="1162"/>
      <c r="Y76" s="1162"/>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156" t="s">
        <v>132</v>
      </c>
      <c r="H80" s="1156"/>
      <c r="I80" s="1156"/>
      <c r="J80" s="1156"/>
      <c r="K80" s="1156"/>
      <c r="L80" s="1156"/>
      <c r="M80" s="1156"/>
      <c r="S80" s="1157" t="s">
        <v>73</v>
      </c>
      <c r="T80" s="1157"/>
      <c r="U80" s="1157"/>
      <c r="V80" s="1157"/>
      <c r="W80" s="1157"/>
      <c r="X80" s="1157"/>
      <c r="Y80" s="1157"/>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25"/>
  <sheetViews>
    <sheetView zoomScale="145" zoomScaleNormal="145" zoomScalePageLayoutView="0" workbookViewId="0" topLeftCell="A12">
      <selection activeCell="H22" sqref="H22"/>
    </sheetView>
  </sheetViews>
  <sheetFormatPr defaultColWidth="9.140625" defaultRowHeight="15"/>
  <cols>
    <col min="1" max="1" width="14.28125" style="0" bestFit="1" customWidth="1"/>
    <col min="2" max="3" width="4.140625" style="0" bestFit="1" customWidth="1"/>
    <col min="4" max="4" width="3.140625" style="0" bestFit="1" customWidth="1"/>
    <col min="5" max="5" width="4.140625" style="0" bestFit="1" customWidth="1"/>
    <col min="6" max="6" width="3.00390625" style="0" bestFit="1" customWidth="1"/>
    <col min="7"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65.25" customHeight="1" thickBot="1">
      <c r="A1" s="589" t="s">
        <v>215</v>
      </c>
      <c r="B1" s="609" t="s">
        <v>452</v>
      </c>
      <c r="C1" s="609" t="s">
        <v>458</v>
      </c>
      <c r="D1" s="610" t="s">
        <v>503</v>
      </c>
      <c r="E1" s="610" t="s">
        <v>502</v>
      </c>
      <c r="F1" s="610" t="s">
        <v>502</v>
      </c>
      <c r="G1" s="579" t="s">
        <v>536</v>
      </c>
      <c r="H1" s="579"/>
      <c r="I1" s="579"/>
      <c r="J1" s="579"/>
      <c r="K1" s="579"/>
      <c r="L1" s="579"/>
      <c r="M1" s="578"/>
    </row>
    <row r="2" spans="1:21" ht="13.5" customHeight="1" thickBot="1">
      <c r="A2" s="16" t="s">
        <v>437</v>
      </c>
      <c r="B2">
        <v>18</v>
      </c>
      <c r="K2">
        <v>15</v>
      </c>
      <c r="S2" s="598"/>
      <c r="T2" s="597"/>
      <c r="U2" s="607">
        <v>4</v>
      </c>
    </row>
    <row r="3" spans="1:21" ht="13.5" customHeight="1" thickBot="1">
      <c r="A3" s="16" t="s">
        <v>438</v>
      </c>
      <c r="B3">
        <v>16</v>
      </c>
      <c r="K3">
        <v>15</v>
      </c>
      <c r="S3" s="598"/>
      <c r="T3" s="596"/>
      <c r="U3" s="608">
        <v>2</v>
      </c>
    </row>
    <row r="4" spans="1:21" s="604" customFormat="1" ht="13.5" customHeight="1" thickBot="1">
      <c r="A4" s="600" t="s">
        <v>466</v>
      </c>
      <c r="C4" s="604">
        <v>26</v>
      </c>
      <c r="E4" s="604">
        <v>26</v>
      </c>
      <c r="Q4" s="604">
        <v>30</v>
      </c>
      <c r="S4" s="605"/>
      <c r="T4" s="606"/>
      <c r="U4" s="608">
        <v>15</v>
      </c>
    </row>
    <row r="5" spans="1:21" ht="13.5" customHeight="1" thickBot="1">
      <c r="A5" s="32" t="s">
        <v>453</v>
      </c>
      <c r="B5">
        <v>4</v>
      </c>
      <c r="C5">
        <v>4</v>
      </c>
      <c r="E5">
        <v>4</v>
      </c>
      <c r="K5">
        <v>4</v>
      </c>
      <c r="Q5">
        <v>4</v>
      </c>
      <c r="S5" s="598"/>
      <c r="T5" s="596"/>
      <c r="U5" s="608">
        <v>18</v>
      </c>
    </row>
    <row r="6" spans="1:21" ht="13.5" customHeight="1" thickBot="1">
      <c r="A6" s="16" t="s">
        <v>439</v>
      </c>
      <c r="B6">
        <v>20</v>
      </c>
      <c r="C6">
        <v>18</v>
      </c>
      <c r="E6">
        <v>17</v>
      </c>
      <c r="K6">
        <v>18</v>
      </c>
      <c r="Q6">
        <v>18</v>
      </c>
      <c r="S6" s="598"/>
      <c r="T6" s="596"/>
      <c r="U6" s="608">
        <v>6</v>
      </c>
    </row>
    <row r="7" spans="1:21" ht="13.5" customHeight="1" thickBot="1">
      <c r="A7" s="16" t="s">
        <v>454</v>
      </c>
      <c r="B7">
        <v>20</v>
      </c>
      <c r="C7">
        <v>20</v>
      </c>
      <c r="E7">
        <v>16</v>
      </c>
      <c r="K7">
        <v>20</v>
      </c>
      <c r="M7" s="599">
        <f>K7*0.15</f>
        <v>3</v>
      </c>
      <c r="Q7">
        <v>20</v>
      </c>
      <c r="S7" s="598"/>
      <c r="T7" s="596"/>
      <c r="U7" s="608">
        <v>12</v>
      </c>
    </row>
    <row r="8" spans="1:21" ht="13.5" customHeight="1" thickBot="1">
      <c r="A8" s="16" t="s">
        <v>455</v>
      </c>
      <c r="B8">
        <v>18</v>
      </c>
      <c r="C8">
        <v>17</v>
      </c>
      <c r="E8">
        <v>11</v>
      </c>
      <c r="K8">
        <v>18</v>
      </c>
      <c r="Q8">
        <v>18</v>
      </c>
      <c r="S8" s="1172"/>
      <c r="T8" s="597"/>
      <c r="U8" s="608">
        <v>14</v>
      </c>
    </row>
    <row r="9" spans="1:21" ht="13.5" customHeight="1" thickBot="1">
      <c r="A9" s="16" t="s">
        <v>469</v>
      </c>
      <c r="D9">
        <v>29</v>
      </c>
      <c r="E9">
        <v>29</v>
      </c>
      <c r="F9">
        <v>21</v>
      </c>
      <c r="G9">
        <v>21</v>
      </c>
      <c r="S9" s="1173"/>
      <c r="T9" s="597"/>
      <c r="U9" s="608"/>
    </row>
    <row r="10" spans="1:21" ht="12.75" customHeight="1" thickBot="1">
      <c r="A10" s="16" t="s">
        <v>457</v>
      </c>
      <c r="B10">
        <v>12</v>
      </c>
      <c r="C10">
        <v>13</v>
      </c>
      <c r="D10">
        <v>13</v>
      </c>
      <c r="E10">
        <v>12</v>
      </c>
      <c r="G10">
        <v>12</v>
      </c>
      <c r="K10">
        <v>14</v>
      </c>
      <c r="Q10">
        <v>14</v>
      </c>
      <c r="S10" s="1173"/>
      <c r="T10" s="597"/>
      <c r="U10" s="608">
        <v>20</v>
      </c>
    </row>
    <row r="11" spans="1:21" ht="11.25" customHeight="1" thickBot="1">
      <c r="A11" s="32" t="s">
        <v>456</v>
      </c>
      <c r="B11">
        <v>4</v>
      </c>
      <c r="C11">
        <v>4</v>
      </c>
      <c r="D11">
        <v>4</v>
      </c>
      <c r="E11">
        <v>4</v>
      </c>
      <c r="F11">
        <v>4</v>
      </c>
      <c r="G11">
        <v>4</v>
      </c>
      <c r="K11">
        <v>6</v>
      </c>
      <c r="Q11">
        <v>6</v>
      </c>
      <c r="S11" s="1174"/>
      <c r="T11" s="597"/>
      <c r="U11" s="608">
        <v>18</v>
      </c>
    </row>
    <row r="12" spans="1:8" ht="15">
      <c r="A12" s="16" t="s">
        <v>467</v>
      </c>
      <c r="D12">
        <v>19</v>
      </c>
      <c r="E12">
        <v>18</v>
      </c>
      <c r="F12">
        <v>17</v>
      </c>
      <c r="G12">
        <v>17</v>
      </c>
      <c r="H12">
        <v>15</v>
      </c>
    </row>
    <row r="13" spans="1:8" ht="15">
      <c r="A13" s="16" t="s">
        <v>468</v>
      </c>
      <c r="D13">
        <v>19</v>
      </c>
      <c r="E13">
        <v>16</v>
      </c>
      <c r="F13">
        <v>14</v>
      </c>
      <c r="G13">
        <v>14</v>
      </c>
      <c r="H13">
        <v>10</v>
      </c>
    </row>
    <row r="14" spans="1:6" ht="15.75" thickBot="1">
      <c r="A14" s="16" t="s">
        <v>501</v>
      </c>
      <c r="F14">
        <v>34</v>
      </c>
    </row>
    <row r="15" spans="1:8" ht="15">
      <c r="A15" s="32" t="s">
        <v>480</v>
      </c>
      <c r="D15">
        <v>8</v>
      </c>
      <c r="E15">
        <v>4</v>
      </c>
      <c r="F15">
        <v>2</v>
      </c>
      <c r="G15">
        <v>2</v>
      </c>
      <c r="H15">
        <v>2</v>
      </c>
    </row>
    <row r="16" spans="1:5" ht="15">
      <c r="A16" s="16" t="s">
        <v>478</v>
      </c>
      <c r="D16">
        <v>2</v>
      </c>
      <c r="E16">
        <v>1</v>
      </c>
    </row>
    <row r="17" spans="1:8" ht="15">
      <c r="A17" s="584" t="s">
        <v>509</v>
      </c>
      <c r="E17">
        <v>14</v>
      </c>
      <c r="F17">
        <v>14</v>
      </c>
      <c r="G17">
        <v>14</v>
      </c>
      <c r="H17">
        <v>12</v>
      </c>
    </row>
    <row r="18" spans="1:26" ht="15">
      <c r="A18" s="429" t="s">
        <v>511</v>
      </c>
      <c r="E18">
        <v>20</v>
      </c>
      <c r="F18">
        <v>20</v>
      </c>
      <c r="G18">
        <v>20</v>
      </c>
      <c r="H18">
        <v>12</v>
      </c>
      <c r="Z18">
        <v>10</v>
      </c>
    </row>
    <row r="19" spans="1:8" ht="15.75" thickBot="1">
      <c r="A19" s="16" t="s">
        <v>508</v>
      </c>
      <c r="F19">
        <v>21</v>
      </c>
      <c r="G19">
        <v>21</v>
      </c>
      <c r="H19">
        <v>21</v>
      </c>
    </row>
    <row r="20" spans="1:8" ht="15">
      <c r="A20" s="32" t="s">
        <v>538</v>
      </c>
      <c r="G20">
        <v>10</v>
      </c>
      <c r="H20">
        <v>10</v>
      </c>
    </row>
    <row r="21" spans="1:8" ht="15">
      <c r="A21" s="16" t="s">
        <v>570</v>
      </c>
      <c r="H21">
        <v>34</v>
      </c>
    </row>
    <row r="22" ht="7.5" customHeight="1">
      <c r="A22" s="33"/>
    </row>
    <row r="23" spans="2:21" s="592" customFormat="1" ht="12.75" customHeight="1">
      <c r="B23" s="595">
        <f>SUM(B2:B11)</f>
        <v>112</v>
      </c>
      <c r="C23" s="595">
        <f>SUM(C2:C11)</f>
        <v>102</v>
      </c>
      <c r="K23" s="592">
        <f>SUM(K2:K11)</f>
        <v>110</v>
      </c>
      <c r="M23" s="592">
        <f>K23*8%</f>
        <v>8.8</v>
      </c>
      <c r="Q23" s="592">
        <f>SUM(Q4:Q11)</f>
        <v>110</v>
      </c>
      <c r="R23" s="592">
        <f>K23*8%</f>
        <v>8.8</v>
      </c>
      <c r="U23" s="592">
        <f>10/143</f>
        <v>0.06993006993006994</v>
      </c>
    </row>
    <row r="24" ht="11.25" customHeight="1"/>
    <row r="25" ht="11.25" customHeight="1">
      <c r="M25">
        <f>10/120</f>
        <v>0.08333333333333333</v>
      </c>
    </row>
    <row r="26"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V94"/>
  <sheetViews>
    <sheetView zoomScale="98" zoomScaleNormal="98" zoomScalePageLayoutView="0" workbookViewId="0" topLeftCell="A1">
      <pane xSplit="1" ySplit="7" topLeftCell="B73" activePane="bottomRight" state="frozen"/>
      <selection pane="topLeft" activeCell="A1" sqref="A1"/>
      <selection pane="topRight" activeCell="B1" sqref="B1"/>
      <selection pane="bottomLeft" activeCell="A7" sqref="A7"/>
      <selection pane="bottomRight" activeCell="A82" sqref="A82:IV82"/>
    </sheetView>
  </sheetViews>
  <sheetFormatPr defaultColWidth="9.00390625" defaultRowHeight="15"/>
  <cols>
    <col min="1" max="1" width="2.140625" style="9" customWidth="1"/>
    <col min="2" max="2" width="13.140625" style="570" customWidth="1"/>
    <col min="3" max="3" width="35.421875" style="70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6.57421875" style="9" customWidth="1"/>
    <col min="31" max="31" width="4.00390625" style="133" customWidth="1"/>
    <col min="32" max="33" width="3.8515625" style="570" customWidth="1"/>
    <col min="34" max="34" width="3.8515625" style="17" customWidth="1"/>
    <col min="35"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42"/>
      <c r="AE1" s="133"/>
      <c r="AF1" s="570"/>
      <c r="AG1" s="570"/>
      <c r="AI1" s="24"/>
      <c r="AJ1" s="574" t="s">
        <v>526</v>
      </c>
      <c r="AK1" s="574" t="s">
        <v>464</v>
      </c>
      <c r="AL1" s="574" t="s">
        <v>463</v>
      </c>
      <c r="AM1" s="574" t="s">
        <v>527</v>
      </c>
      <c r="AN1" s="574" t="s">
        <v>476</v>
      </c>
      <c r="AO1" s="574" t="s">
        <v>475</v>
      </c>
      <c r="AP1" s="624" t="s">
        <v>528</v>
      </c>
      <c r="AQ1" s="717" t="s">
        <v>529</v>
      </c>
      <c r="AR1" s="708" t="s">
        <v>530</v>
      </c>
      <c r="AS1" s="708" t="s">
        <v>551</v>
      </c>
      <c r="AT1" s="716" t="s">
        <v>531</v>
      </c>
      <c r="AU1" s="716" t="s">
        <v>116</v>
      </c>
      <c r="AV1" s="625" t="s">
        <v>436</v>
      </c>
    </row>
    <row r="2" spans="1:48" s="17" customFormat="1" ht="16.5" customHeight="1">
      <c r="A2" s="944" t="s">
        <v>74</v>
      </c>
      <c r="B2" s="944"/>
      <c r="C2" s="944"/>
      <c r="D2" s="944"/>
      <c r="E2" s="1145" t="s">
        <v>489</v>
      </c>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42"/>
      <c r="AE2" s="133"/>
      <c r="AF2" s="570"/>
      <c r="AG2" s="570"/>
      <c r="AI2" s="130" t="s">
        <v>398</v>
      </c>
      <c r="AJ2" s="29"/>
      <c r="AK2" s="29"/>
      <c r="AL2" s="29"/>
      <c r="AM2" s="29"/>
      <c r="AN2" s="29"/>
      <c r="AO2" s="29">
        <v>150</v>
      </c>
      <c r="AP2" s="29">
        <v>165</v>
      </c>
      <c r="AQ2" s="29"/>
      <c r="AR2" s="29"/>
      <c r="AS2" s="29"/>
      <c r="AT2" s="29"/>
      <c r="AU2" s="29"/>
      <c r="AV2" s="29">
        <f>SUM(AJ2:AT2)</f>
        <v>315</v>
      </c>
    </row>
    <row r="3" spans="1:48" s="17" customFormat="1" ht="16.5" customHeight="1" thickBot="1">
      <c r="A3" s="31"/>
      <c r="B3" s="693"/>
      <c r="C3" s="70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70"/>
      <c r="AG3" s="570"/>
      <c r="AI3" s="130" t="s">
        <v>364</v>
      </c>
      <c r="AJ3" s="29"/>
      <c r="AK3" s="29"/>
      <c r="AL3" s="29"/>
      <c r="AM3" s="29"/>
      <c r="AN3" s="29">
        <v>150</v>
      </c>
      <c r="AO3" s="29"/>
      <c r="AP3" s="29">
        <v>70</v>
      </c>
      <c r="AQ3" s="29"/>
      <c r="AR3" s="29"/>
      <c r="AS3" s="29">
        <v>150</v>
      </c>
      <c r="AT3" s="29"/>
      <c r="AU3" s="29"/>
      <c r="AV3" s="29">
        <f>SUM(AJ3:AT3)</f>
        <v>370</v>
      </c>
    </row>
    <row r="4" spans="1:48" s="25" customFormat="1" ht="15.75" customHeight="1" thickTop="1">
      <c r="A4" s="1146" t="s">
        <v>116</v>
      </c>
      <c r="B4" s="1165" t="s">
        <v>65</v>
      </c>
      <c r="C4" s="1163" t="s">
        <v>66</v>
      </c>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7"/>
      <c r="AC4" s="593"/>
      <c r="AE4" s="133"/>
      <c r="AF4" s="133"/>
      <c r="AG4" s="133"/>
      <c r="AH4" s="24"/>
      <c r="AI4" s="195" t="s">
        <v>417</v>
      </c>
      <c r="AJ4" s="195"/>
      <c r="AK4" s="195"/>
      <c r="AL4" s="195"/>
      <c r="AM4" s="195"/>
      <c r="AN4" s="195">
        <v>60</v>
      </c>
      <c r="AO4" s="195">
        <v>60</v>
      </c>
      <c r="AP4" s="195"/>
      <c r="AQ4" s="195">
        <v>120</v>
      </c>
      <c r="AR4" s="195">
        <v>120</v>
      </c>
      <c r="AS4" s="195"/>
      <c r="AT4" s="195"/>
      <c r="AU4" s="195"/>
      <c r="AV4" s="29">
        <f>SUM(AJ4:AT4)</f>
        <v>360</v>
      </c>
    </row>
    <row r="5" spans="1:48" s="24" customFormat="1" ht="25.5" customHeight="1">
      <c r="A5" s="1147"/>
      <c r="B5" s="1166"/>
      <c r="C5" s="1152" t="s">
        <v>67</v>
      </c>
      <c r="D5" s="1152"/>
      <c r="E5" s="1152"/>
      <c r="F5" s="1168" t="s">
        <v>490</v>
      </c>
      <c r="G5" s="1169"/>
      <c r="H5" s="1170"/>
      <c r="I5" s="1168" t="s">
        <v>188</v>
      </c>
      <c r="J5" s="1169"/>
      <c r="K5" s="1169"/>
      <c r="L5" s="1170"/>
      <c r="M5" s="1171" t="s">
        <v>144</v>
      </c>
      <c r="N5" s="1171"/>
      <c r="O5" s="1171"/>
      <c r="P5" s="1171"/>
      <c r="Q5" s="1171"/>
      <c r="R5" s="1171" t="s">
        <v>145</v>
      </c>
      <c r="S5" s="1171"/>
      <c r="T5" s="1171"/>
      <c r="U5" s="1171"/>
      <c r="V5" s="1168" t="s">
        <v>146</v>
      </c>
      <c r="W5" s="1169"/>
      <c r="X5" s="1169"/>
      <c r="Y5" s="1170"/>
      <c r="Z5" s="660"/>
      <c r="AA5" s="660"/>
      <c r="AB5" s="661"/>
      <c r="AC5" s="594"/>
      <c r="AE5" s="133"/>
      <c r="AF5" s="133"/>
      <c r="AG5" s="133"/>
      <c r="AI5" s="195" t="s">
        <v>434</v>
      </c>
      <c r="AJ5" s="29">
        <v>120</v>
      </c>
      <c r="AK5" s="29">
        <v>120</v>
      </c>
      <c r="AL5" s="29"/>
      <c r="AM5" s="29"/>
      <c r="AN5" s="29"/>
      <c r="AO5" s="29"/>
      <c r="AP5" s="29">
        <v>30</v>
      </c>
      <c r="AQ5" s="29"/>
      <c r="AR5" s="29">
        <v>120</v>
      </c>
      <c r="AS5" s="29"/>
      <c r="AT5" s="29"/>
      <c r="AU5" s="29">
        <f>25*2.5</f>
        <v>62.5</v>
      </c>
      <c r="AV5" s="29">
        <f>SUM(AJ5:AT5)</f>
        <v>390</v>
      </c>
    </row>
    <row r="6" spans="1:48" s="23" customFormat="1" ht="24" customHeight="1">
      <c r="A6" s="1147"/>
      <c r="B6" s="1166"/>
      <c r="C6" s="1152" t="s">
        <v>68</v>
      </c>
      <c r="D6" s="1152"/>
      <c r="E6" s="1152"/>
      <c r="F6" s="588">
        <v>1</v>
      </c>
      <c r="G6" s="588">
        <v>2</v>
      </c>
      <c r="H6" s="588">
        <v>3</v>
      </c>
      <c r="I6" s="588">
        <v>4</v>
      </c>
      <c r="J6" s="588">
        <v>5</v>
      </c>
      <c r="K6" s="588">
        <v>6</v>
      </c>
      <c r="L6" s="588">
        <v>7</v>
      </c>
      <c r="M6" s="588">
        <v>8</v>
      </c>
      <c r="N6" s="588">
        <v>9</v>
      </c>
      <c r="O6" s="588">
        <v>10</v>
      </c>
      <c r="P6" s="588">
        <v>11</v>
      </c>
      <c r="Q6" s="588">
        <v>12</v>
      </c>
      <c r="R6" s="588">
        <v>13</v>
      </c>
      <c r="S6" s="588">
        <v>14</v>
      </c>
      <c r="T6" s="588">
        <v>15</v>
      </c>
      <c r="U6" s="588">
        <v>16</v>
      </c>
      <c r="V6" s="588">
        <v>17</v>
      </c>
      <c r="W6" s="588">
        <v>18</v>
      </c>
      <c r="X6" s="588">
        <v>19</v>
      </c>
      <c r="Y6" s="588">
        <v>20</v>
      </c>
      <c r="Z6" s="588">
        <v>21</v>
      </c>
      <c r="AA6" s="662">
        <v>22</v>
      </c>
      <c r="AB6" s="602"/>
      <c r="AC6" s="594"/>
      <c r="AD6" s="143"/>
      <c r="AE6" s="133"/>
      <c r="AF6" s="133"/>
      <c r="AG6" s="133"/>
      <c r="AH6" s="24"/>
      <c r="AI6" s="195" t="s">
        <v>435</v>
      </c>
      <c r="AJ6" s="576"/>
      <c r="AK6" s="576">
        <v>60</v>
      </c>
      <c r="AL6" s="576"/>
      <c r="AM6" s="576"/>
      <c r="AN6" s="576"/>
      <c r="AO6" s="576"/>
      <c r="AP6" s="576">
        <v>120</v>
      </c>
      <c r="AQ6" s="576">
        <v>150</v>
      </c>
      <c r="AR6" s="576"/>
      <c r="AS6" s="576"/>
      <c r="AT6" s="576"/>
      <c r="AU6" s="576"/>
      <c r="AV6" s="29">
        <f>SUM(AJ6:AT6)</f>
        <v>330</v>
      </c>
    </row>
    <row r="7" spans="1:48" s="23" customFormat="1" ht="26.25" customHeight="1">
      <c r="A7" s="1147"/>
      <c r="B7" s="1166"/>
      <c r="C7" s="582" t="s">
        <v>8</v>
      </c>
      <c r="D7" s="601" t="s">
        <v>9</v>
      </c>
      <c r="E7" s="603" t="s">
        <v>94</v>
      </c>
      <c r="F7" s="577" t="s">
        <v>491</v>
      </c>
      <c r="G7" s="577" t="s">
        <v>492</v>
      </c>
      <c r="H7" s="577" t="s">
        <v>493</v>
      </c>
      <c r="I7" s="577" t="s">
        <v>494</v>
      </c>
      <c r="J7" s="577" t="s">
        <v>447</v>
      </c>
      <c r="K7" s="577" t="s">
        <v>448</v>
      </c>
      <c r="L7" s="577" t="s">
        <v>495</v>
      </c>
      <c r="M7" s="577" t="s">
        <v>496</v>
      </c>
      <c r="N7" s="577" t="s">
        <v>460</v>
      </c>
      <c r="O7" s="577" t="s">
        <v>461</v>
      </c>
      <c r="P7" s="577" t="s">
        <v>462</v>
      </c>
      <c r="Q7" s="577" t="s">
        <v>497</v>
      </c>
      <c r="R7" s="577" t="s">
        <v>445</v>
      </c>
      <c r="S7" s="577" t="s">
        <v>446</v>
      </c>
      <c r="T7" s="577" t="s">
        <v>440</v>
      </c>
      <c r="U7" s="577" t="s">
        <v>498</v>
      </c>
      <c r="V7" s="577" t="s">
        <v>494</v>
      </c>
      <c r="W7" s="577" t="s">
        <v>447</v>
      </c>
      <c r="X7" s="577" t="s">
        <v>448</v>
      </c>
      <c r="Y7" s="577" t="s">
        <v>449</v>
      </c>
      <c r="Z7" s="577" t="s">
        <v>450</v>
      </c>
      <c r="AA7" s="663" t="s">
        <v>451</v>
      </c>
      <c r="AB7" s="580"/>
      <c r="AC7" s="143"/>
      <c r="AD7" s="29"/>
      <c r="AE7" s="133"/>
      <c r="AF7" s="133" t="s">
        <v>130</v>
      </c>
      <c r="AG7" s="133" t="s">
        <v>131</v>
      </c>
      <c r="AH7" s="24"/>
      <c r="AI7" s="195" t="s">
        <v>477</v>
      </c>
      <c r="AJ7" s="29"/>
      <c r="AK7" s="29"/>
      <c r="AL7" s="29"/>
      <c r="AM7" s="29"/>
      <c r="AN7" s="29"/>
      <c r="AO7" s="29"/>
      <c r="AP7" s="29"/>
      <c r="AQ7" s="29"/>
      <c r="AR7" s="29"/>
      <c r="AS7" s="29">
        <v>60</v>
      </c>
      <c r="AT7" s="29"/>
      <c r="AU7" s="29"/>
      <c r="AV7" s="29">
        <f>SUM(AJ7:AP7)</f>
        <v>0</v>
      </c>
    </row>
    <row r="8" spans="1:34" s="566" customFormat="1" ht="12.75" customHeight="1">
      <c r="A8" s="124">
        <v>1</v>
      </c>
      <c r="B8" s="571" t="s">
        <v>135</v>
      </c>
      <c r="C8" s="567" t="s">
        <v>523</v>
      </c>
      <c r="D8" s="16" t="s">
        <v>469</v>
      </c>
      <c r="E8" s="603">
        <f>VLOOKUP(D8,'DANH SACH H'!$A$2:$O$36,6,0)</f>
        <v>21</v>
      </c>
      <c r="F8" s="107">
        <v>8</v>
      </c>
      <c r="G8" s="107">
        <v>8</v>
      </c>
      <c r="H8" s="107">
        <v>8</v>
      </c>
      <c r="I8" s="107">
        <v>8</v>
      </c>
      <c r="J8" s="107">
        <v>8</v>
      </c>
      <c r="K8" s="107">
        <v>8</v>
      </c>
      <c r="L8" s="107">
        <v>8</v>
      </c>
      <c r="M8" s="107">
        <v>8</v>
      </c>
      <c r="N8" s="107">
        <v>8</v>
      </c>
      <c r="O8" s="107">
        <v>8</v>
      </c>
      <c r="P8" s="107">
        <v>8</v>
      </c>
      <c r="Q8" s="107">
        <v>8</v>
      </c>
      <c r="R8" s="107">
        <v>4</v>
      </c>
      <c r="S8" s="107">
        <v>4</v>
      </c>
      <c r="T8" s="107">
        <v>4</v>
      </c>
      <c r="U8" s="107">
        <v>4</v>
      </c>
      <c r="V8" s="154">
        <v>4</v>
      </c>
      <c r="W8" s="154">
        <v>4</v>
      </c>
      <c r="X8" s="154"/>
      <c r="Y8" s="154"/>
      <c r="Z8" s="154"/>
      <c r="AA8" s="154"/>
      <c r="AB8" s="206"/>
      <c r="AC8" s="157"/>
      <c r="AD8" s="195">
        <f>SUM(F8:AB8)</f>
        <v>120</v>
      </c>
      <c r="AE8" s="572">
        <f>AF8+AG8</f>
        <v>120</v>
      </c>
      <c r="AF8" s="585">
        <v>30</v>
      </c>
      <c r="AG8" s="585">
        <v>90</v>
      </c>
      <c r="AH8" s="673"/>
    </row>
    <row r="9" spans="1:34" s="566" customFormat="1" ht="12.75" customHeight="1">
      <c r="A9" s="124">
        <v>2</v>
      </c>
      <c r="B9" s="571" t="s">
        <v>135</v>
      </c>
      <c r="C9" s="494" t="s">
        <v>473</v>
      </c>
      <c r="D9" s="16" t="s">
        <v>469</v>
      </c>
      <c r="E9" s="603">
        <f>VLOOKUP(D9,'DANH SACH H'!$A$2:$O$36,6,0)</f>
        <v>21</v>
      </c>
      <c r="F9" s="603"/>
      <c r="G9" s="154"/>
      <c r="H9" s="154"/>
      <c r="I9" s="154"/>
      <c r="J9" s="154"/>
      <c r="K9" s="154">
        <v>16</v>
      </c>
      <c r="L9" s="154">
        <v>16</v>
      </c>
      <c r="M9" s="154">
        <v>16</v>
      </c>
      <c r="N9" s="154">
        <v>16</v>
      </c>
      <c r="O9" s="154">
        <v>16</v>
      </c>
      <c r="P9" s="154">
        <v>16</v>
      </c>
      <c r="Q9" s="154">
        <v>16</v>
      </c>
      <c r="R9" s="154">
        <v>16</v>
      </c>
      <c r="S9" s="154">
        <v>16</v>
      </c>
      <c r="T9" s="154">
        <v>16</v>
      </c>
      <c r="U9" s="154">
        <v>16</v>
      </c>
      <c r="V9" s="154">
        <v>16</v>
      </c>
      <c r="W9" s="154">
        <v>16</v>
      </c>
      <c r="X9" s="154">
        <v>16</v>
      </c>
      <c r="Y9" s="154">
        <v>16</v>
      </c>
      <c r="Z9" s="154"/>
      <c r="AA9" s="154"/>
      <c r="AB9" s="206"/>
      <c r="AC9" s="157"/>
      <c r="AD9" s="195">
        <f>SUM(G9:AB9)</f>
        <v>240</v>
      </c>
      <c r="AE9" s="572">
        <f aca="true" t="shared" si="0" ref="AE9:AE64">AF9+AG9</f>
        <v>240</v>
      </c>
      <c r="AF9" s="585">
        <v>30</v>
      </c>
      <c r="AG9" s="585">
        <v>210</v>
      </c>
      <c r="AH9" s="673"/>
    </row>
    <row r="10" spans="1:34" s="566" customFormat="1" ht="12.75" customHeight="1">
      <c r="A10" s="124">
        <v>3</v>
      </c>
      <c r="B10" s="571" t="s">
        <v>135</v>
      </c>
      <c r="C10" s="567" t="s">
        <v>123</v>
      </c>
      <c r="D10" s="16" t="s">
        <v>469</v>
      </c>
      <c r="E10" s="603">
        <f>VLOOKUP(D10,'DANH SACH H'!$A$2:$O$36,6,0)</f>
        <v>21</v>
      </c>
      <c r="F10" s="603"/>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72">
        <f t="shared" si="0"/>
        <v>0</v>
      </c>
      <c r="AF10" s="585"/>
      <c r="AG10" s="585"/>
      <c r="AH10" s="673"/>
    </row>
    <row r="11" spans="1:34" s="618" customFormat="1" ht="12.75" customHeight="1">
      <c r="A11" s="612"/>
      <c r="B11" s="620"/>
      <c r="C11" s="619"/>
      <c r="D11" s="636"/>
      <c r="E11" s="603"/>
      <c r="F11" s="613"/>
      <c r="G11" s="614"/>
      <c r="H11" s="614"/>
      <c r="I11" s="614"/>
      <c r="J11" s="614"/>
      <c r="K11" s="614"/>
      <c r="L11" s="614"/>
      <c r="M11" s="614"/>
      <c r="N11" s="614"/>
      <c r="O11" s="614"/>
      <c r="P11" s="614"/>
      <c r="Q11" s="614"/>
      <c r="R11" s="614"/>
      <c r="S11" s="614"/>
      <c r="T11" s="614"/>
      <c r="U11" s="614"/>
      <c r="V11" s="614"/>
      <c r="W11" s="614"/>
      <c r="X11" s="614"/>
      <c r="Y11" s="614"/>
      <c r="Z11" s="614"/>
      <c r="AA11" s="614"/>
      <c r="AB11" s="615"/>
      <c r="AC11" s="616"/>
      <c r="AD11" s="617">
        <f>SUM(G11:AB11)</f>
        <v>0</v>
      </c>
      <c r="AE11" s="572">
        <f t="shared" si="0"/>
        <v>0</v>
      </c>
      <c r="AF11" s="682"/>
      <c r="AG11" s="682"/>
      <c r="AH11" s="674"/>
    </row>
    <row r="12" spans="1:34" s="566" customFormat="1" ht="25.5">
      <c r="A12" s="124">
        <v>1</v>
      </c>
      <c r="B12" s="571" t="s">
        <v>135</v>
      </c>
      <c r="C12" s="573" t="s">
        <v>522</v>
      </c>
      <c r="D12" s="16" t="s">
        <v>456</v>
      </c>
      <c r="E12" s="603">
        <f>VLOOKUP(D12,'DANH SACH H'!$A$2:$O$36,6,0)</f>
        <v>4</v>
      </c>
      <c r="F12" s="603">
        <v>12</v>
      </c>
      <c r="G12" s="603">
        <v>12</v>
      </c>
      <c r="H12" s="603">
        <v>12</v>
      </c>
      <c r="I12" s="603">
        <v>12</v>
      </c>
      <c r="J12" s="603">
        <v>12</v>
      </c>
      <c r="K12" s="603">
        <v>12</v>
      </c>
      <c r="L12" s="603">
        <v>12</v>
      </c>
      <c r="M12" s="603">
        <v>12</v>
      </c>
      <c r="N12" s="603">
        <v>12</v>
      </c>
      <c r="O12" s="603">
        <v>12</v>
      </c>
      <c r="P12" s="603"/>
      <c r="Q12" s="154"/>
      <c r="R12" s="154"/>
      <c r="S12" s="154"/>
      <c r="T12" s="154"/>
      <c r="U12" s="154"/>
      <c r="V12" s="154"/>
      <c r="W12" s="154"/>
      <c r="X12" s="154"/>
      <c r="Y12" s="154"/>
      <c r="Z12" s="154"/>
      <c r="AA12" s="154"/>
      <c r="AB12" s="206"/>
      <c r="AC12" s="157"/>
      <c r="AD12" s="195">
        <f>SUM(F12:AB12)</f>
        <v>120</v>
      </c>
      <c r="AE12" s="572">
        <f t="shared" si="0"/>
        <v>120</v>
      </c>
      <c r="AF12" s="585">
        <v>45</v>
      </c>
      <c r="AG12" s="585">
        <v>75</v>
      </c>
      <c r="AH12" s="673"/>
    </row>
    <row r="13" spans="1:34" s="566" customFormat="1" ht="12.75" customHeight="1">
      <c r="A13" s="124">
        <v>2</v>
      </c>
      <c r="B13" s="571" t="s">
        <v>91</v>
      </c>
      <c r="C13" s="573" t="s">
        <v>432</v>
      </c>
      <c r="D13" s="16" t="s">
        <v>456</v>
      </c>
      <c r="E13" s="603">
        <f>VLOOKUP(D13,'DANH SACH H'!$A$2:$O$36,6,0)</f>
        <v>4</v>
      </c>
      <c r="F13" s="603">
        <v>4</v>
      </c>
      <c r="G13" s="136">
        <v>4</v>
      </c>
      <c r="H13" s="154">
        <v>8</v>
      </c>
      <c r="I13" s="154">
        <v>8</v>
      </c>
      <c r="J13" s="154">
        <v>8</v>
      </c>
      <c r="K13" s="154">
        <v>8</v>
      </c>
      <c r="L13" s="154">
        <v>8</v>
      </c>
      <c r="M13" s="154">
        <v>8</v>
      </c>
      <c r="N13" s="154">
        <v>8</v>
      </c>
      <c r="O13" s="154"/>
      <c r="P13" s="154"/>
      <c r="Q13" s="154"/>
      <c r="R13" s="154"/>
      <c r="S13" s="154"/>
      <c r="T13" s="154"/>
      <c r="U13" s="154"/>
      <c r="V13" s="154"/>
      <c r="W13" s="154"/>
      <c r="X13" s="154"/>
      <c r="Y13" s="154"/>
      <c r="Z13" s="154"/>
      <c r="AA13" s="154"/>
      <c r="AB13" s="206"/>
      <c r="AC13" s="157"/>
      <c r="AD13" s="195">
        <f>SUM(G13:AB13)</f>
        <v>60</v>
      </c>
      <c r="AE13" s="572">
        <f t="shared" si="0"/>
        <v>60</v>
      </c>
      <c r="AF13" s="585">
        <v>25</v>
      </c>
      <c r="AG13" s="585">
        <v>35</v>
      </c>
      <c r="AH13" s="673"/>
    </row>
    <row r="14" spans="1:34" s="566" customFormat="1" ht="12.75" customHeight="1">
      <c r="A14" s="124">
        <v>3</v>
      </c>
      <c r="B14" s="571" t="s">
        <v>135</v>
      </c>
      <c r="C14" s="664" t="s">
        <v>473</v>
      </c>
      <c r="D14" s="16" t="s">
        <v>456</v>
      </c>
      <c r="E14" s="603">
        <f>VLOOKUP(D14,'DANH SACH H'!$A$2:$O$36,6,0)</f>
        <v>4</v>
      </c>
      <c r="F14" s="603"/>
      <c r="G14" s="154"/>
      <c r="H14" s="154"/>
      <c r="I14" s="154"/>
      <c r="J14" s="154"/>
      <c r="K14" s="154"/>
      <c r="L14" s="154"/>
      <c r="M14" s="154"/>
      <c r="N14" s="154"/>
      <c r="O14" s="154"/>
      <c r="P14" s="154"/>
      <c r="Q14" s="154"/>
      <c r="R14" s="154">
        <v>40</v>
      </c>
      <c r="S14" s="154">
        <v>40</v>
      </c>
      <c r="T14" s="154">
        <v>40</v>
      </c>
      <c r="U14" s="154">
        <v>40</v>
      </c>
      <c r="V14" s="154">
        <v>40</v>
      </c>
      <c r="W14" s="154">
        <v>10</v>
      </c>
      <c r="X14" s="154"/>
      <c r="Y14" s="154"/>
      <c r="Z14" s="154"/>
      <c r="AA14" s="154"/>
      <c r="AB14" s="206"/>
      <c r="AC14" s="157"/>
      <c r="AD14" s="195">
        <f>SUM(G14:AB14)</f>
        <v>210</v>
      </c>
      <c r="AE14" s="572">
        <f t="shared" si="0"/>
        <v>210</v>
      </c>
      <c r="AF14" s="585">
        <v>20</v>
      </c>
      <c r="AG14" s="585">
        <v>190</v>
      </c>
      <c r="AH14" s="673"/>
    </row>
    <row r="15" spans="1:34" s="566" customFormat="1" ht="12.75" customHeight="1">
      <c r="A15" s="124">
        <v>8</v>
      </c>
      <c r="B15" s="571" t="s">
        <v>69</v>
      </c>
      <c r="C15" s="704" t="s">
        <v>123</v>
      </c>
      <c r="D15" s="16" t="s">
        <v>456</v>
      </c>
      <c r="E15" s="603">
        <f>VLOOKUP(D15,'DANH SACH H'!$A$2:$O$36,6,0)</f>
        <v>4</v>
      </c>
      <c r="F15" s="603"/>
      <c r="G15" s="154"/>
      <c r="H15" s="154"/>
      <c r="I15" s="154"/>
      <c r="J15" s="154"/>
      <c r="K15" s="154"/>
      <c r="L15" s="154"/>
      <c r="M15" s="154"/>
      <c r="N15" s="154"/>
      <c r="O15" s="154"/>
      <c r="P15" s="154"/>
      <c r="Q15" s="154"/>
      <c r="R15" s="154"/>
      <c r="S15" s="154"/>
      <c r="T15" s="154"/>
      <c r="U15" s="154"/>
      <c r="V15" s="154"/>
      <c r="W15" s="154"/>
      <c r="X15" s="154"/>
      <c r="Y15" s="154"/>
      <c r="Z15" s="154"/>
      <c r="AA15" s="154"/>
      <c r="AB15" s="206"/>
      <c r="AC15" s="157"/>
      <c r="AD15" s="195"/>
      <c r="AE15" s="572">
        <f t="shared" si="0"/>
        <v>0</v>
      </c>
      <c r="AF15" s="585"/>
      <c r="AG15" s="585"/>
      <c r="AH15" s="673"/>
    </row>
    <row r="16" spans="1:34" s="618" customFormat="1" ht="12.75" customHeight="1">
      <c r="A16" s="612"/>
      <c r="B16" s="620"/>
      <c r="C16" s="621"/>
      <c r="D16" s="636"/>
      <c r="E16" s="603"/>
      <c r="F16" s="613"/>
      <c r="G16" s="614"/>
      <c r="H16" s="614"/>
      <c r="I16" s="614"/>
      <c r="J16" s="614"/>
      <c r="K16" s="614"/>
      <c r="L16" s="614"/>
      <c r="M16" s="614"/>
      <c r="N16" s="614"/>
      <c r="O16" s="614"/>
      <c r="P16" s="614"/>
      <c r="Q16" s="614"/>
      <c r="R16" s="614"/>
      <c r="S16" s="614"/>
      <c r="T16" s="614"/>
      <c r="U16" s="614"/>
      <c r="V16" s="614"/>
      <c r="W16" s="614"/>
      <c r="X16" s="614"/>
      <c r="Y16" s="614"/>
      <c r="Z16" s="614"/>
      <c r="AA16" s="614"/>
      <c r="AB16" s="615"/>
      <c r="AC16" s="616"/>
      <c r="AD16" s="617"/>
      <c r="AE16" s="572">
        <f t="shared" si="0"/>
        <v>0</v>
      </c>
      <c r="AF16" s="622"/>
      <c r="AG16" s="622"/>
      <c r="AH16" s="674"/>
    </row>
    <row r="17" spans="1:34" s="566" customFormat="1" ht="12.75" customHeight="1">
      <c r="A17" s="124">
        <v>1</v>
      </c>
      <c r="B17" s="698" t="s">
        <v>517</v>
      </c>
      <c r="C17" s="665" t="s">
        <v>499</v>
      </c>
      <c r="D17" s="16" t="s">
        <v>467</v>
      </c>
      <c r="E17" s="603">
        <f>VLOOKUP(D17,'DANH SACH H'!$A$2:$O$36,6,0)</f>
        <v>17</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 aca="true" t="shared" si="1" ref="AD17:AD24">SUM(G17:AB17)</f>
        <v>0</v>
      </c>
      <c r="AE17" s="572">
        <f t="shared" si="0"/>
        <v>0</v>
      </c>
      <c r="AF17" s="585"/>
      <c r="AG17" s="585"/>
      <c r="AH17" s="673"/>
    </row>
    <row r="18" spans="1:34" s="566" customFormat="1" ht="12.75" customHeight="1">
      <c r="A18" s="124">
        <v>2</v>
      </c>
      <c r="B18" s="699" t="s">
        <v>470</v>
      </c>
      <c r="C18" s="665" t="s">
        <v>482</v>
      </c>
      <c r="D18" s="16" t="s">
        <v>467</v>
      </c>
      <c r="E18" s="603">
        <f>VLOOKUP(D18,'DANH SACH H'!$A$2:$O$36,6,0)</f>
        <v>17</v>
      </c>
      <c r="F18" s="107"/>
      <c r="G18" s="107"/>
      <c r="H18" s="107"/>
      <c r="I18" s="154"/>
      <c r="J18" s="154"/>
      <c r="K18" s="154">
        <v>8</v>
      </c>
      <c r="L18" s="154">
        <v>8</v>
      </c>
      <c r="M18" s="154">
        <v>8</v>
      </c>
      <c r="N18" s="154">
        <v>8</v>
      </c>
      <c r="O18" s="154">
        <v>8</v>
      </c>
      <c r="P18" s="154">
        <v>5</v>
      </c>
      <c r="Q18" s="154"/>
      <c r="R18" s="154"/>
      <c r="S18" s="154"/>
      <c r="T18" s="154"/>
      <c r="U18" s="154"/>
      <c r="V18" s="154"/>
      <c r="W18" s="154"/>
      <c r="X18" s="154"/>
      <c r="Y18" s="154"/>
      <c r="Z18" s="154"/>
      <c r="AA18" s="154"/>
      <c r="AB18" s="206"/>
      <c r="AC18" s="157"/>
      <c r="AD18" s="195">
        <f t="shared" si="1"/>
        <v>45</v>
      </c>
      <c r="AE18" s="572">
        <f t="shared" si="0"/>
        <v>45</v>
      </c>
      <c r="AF18" s="585">
        <v>15</v>
      </c>
      <c r="AG18" s="585">
        <v>30</v>
      </c>
      <c r="AH18" s="673"/>
    </row>
    <row r="19" spans="1:34" s="566" customFormat="1" ht="12.75" customHeight="1">
      <c r="A19" s="124">
        <v>3</v>
      </c>
      <c r="B19" s="698" t="s">
        <v>517</v>
      </c>
      <c r="C19" s="665" t="s">
        <v>500</v>
      </c>
      <c r="D19" s="16" t="s">
        <v>467</v>
      </c>
      <c r="E19" s="603">
        <f>VLOOKUP(D19,'DANH SACH H'!$A$2:$O$36,6,0)</f>
        <v>17</v>
      </c>
      <c r="F19" s="107"/>
      <c r="G19" s="107"/>
      <c r="H19" s="107"/>
      <c r="I19" s="154"/>
      <c r="J19" s="154"/>
      <c r="K19" s="154"/>
      <c r="L19" s="154"/>
      <c r="M19" s="154"/>
      <c r="N19" s="154"/>
      <c r="O19" s="154"/>
      <c r="P19" s="154"/>
      <c r="Q19" s="154">
        <v>12</v>
      </c>
      <c r="R19" s="154">
        <v>12</v>
      </c>
      <c r="S19" s="154">
        <v>12</v>
      </c>
      <c r="T19" s="154">
        <v>12</v>
      </c>
      <c r="U19" s="154">
        <v>12</v>
      </c>
      <c r="V19" s="154">
        <v>12</v>
      </c>
      <c r="W19" s="154">
        <v>12</v>
      </c>
      <c r="X19" s="154">
        <v>6</v>
      </c>
      <c r="Y19" s="154"/>
      <c r="Z19" s="154"/>
      <c r="AA19" s="154"/>
      <c r="AB19" s="206"/>
      <c r="AC19" s="157"/>
      <c r="AD19" s="195">
        <f t="shared" si="1"/>
        <v>90</v>
      </c>
      <c r="AE19" s="572">
        <f t="shared" si="0"/>
        <v>120</v>
      </c>
      <c r="AF19" s="585">
        <v>30</v>
      </c>
      <c r="AG19" s="585">
        <v>90</v>
      </c>
      <c r="AH19" s="673"/>
    </row>
    <row r="20" spans="1:34" s="566" customFormat="1" ht="12.75" customHeight="1">
      <c r="A20" s="124">
        <v>4</v>
      </c>
      <c r="B20" s="700" t="s">
        <v>518</v>
      </c>
      <c r="C20" s="666" t="s">
        <v>504</v>
      </c>
      <c r="D20" s="16" t="s">
        <v>467</v>
      </c>
      <c r="E20" s="603">
        <f>VLOOKUP(D20,'DANH SACH H'!$A$2:$O$36,6,0)</f>
        <v>17</v>
      </c>
      <c r="F20" s="107"/>
      <c r="G20" s="107"/>
      <c r="H20" s="107"/>
      <c r="I20" s="154"/>
      <c r="J20" s="154"/>
      <c r="K20" s="154"/>
      <c r="L20" s="154"/>
      <c r="M20" s="154"/>
      <c r="N20" s="154"/>
      <c r="O20" s="154"/>
      <c r="P20" s="154"/>
      <c r="Q20" s="154">
        <v>4</v>
      </c>
      <c r="R20" s="154">
        <v>4</v>
      </c>
      <c r="S20" s="154">
        <v>4</v>
      </c>
      <c r="T20" s="154">
        <v>4</v>
      </c>
      <c r="U20" s="154">
        <v>4</v>
      </c>
      <c r="V20" s="154">
        <v>4</v>
      </c>
      <c r="W20" s="154">
        <v>4</v>
      </c>
      <c r="X20" s="154">
        <v>2</v>
      </c>
      <c r="Y20" s="154"/>
      <c r="Z20" s="154"/>
      <c r="AA20" s="154"/>
      <c r="AB20" s="206"/>
      <c r="AC20" s="157"/>
      <c r="AD20" s="195"/>
      <c r="AE20" s="572">
        <f t="shared" si="0"/>
        <v>30</v>
      </c>
      <c r="AF20" s="585">
        <v>15</v>
      </c>
      <c r="AG20" s="585">
        <v>15</v>
      </c>
      <c r="AH20" s="673"/>
    </row>
    <row r="21" spans="1:34" s="566" customFormat="1" ht="12.75" customHeight="1">
      <c r="A21" s="124">
        <v>5</v>
      </c>
      <c r="B21" s="571" t="s">
        <v>71</v>
      </c>
      <c r="C21" s="666" t="s">
        <v>505</v>
      </c>
      <c r="D21" s="16" t="s">
        <v>467</v>
      </c>
      <c r="E21" s="603">
        <f>VLOOKUP(D21,'DANH SACH H'!$A$2:$O$36,6,0)</f>
        <v>17</v>
      </c>
      <c r="F21" s="107"/>
      <c r="G21" s="107">
        <v>8</v>
      </c>
      <c r="H21" s="107">
        <v>8</v>
      </c>
      <c r="I21" s="154"/>
      <c r="J21" s="154"/>
      <c r="K21" s="154"/>
      <c r="L21" s="154"/>
      <c r="M21" s="154"/>
      <c r="N21" s="154"/>
      <c r="O21" s="154"/>
      <c r="P21" s="154">
        <v>8</v>
      </c>
      <c r="Q21" s="154">
        <v>8</v>
      </c>
      <c r="R21" s="154">
        <v>8</v>
      </c>
      <c r="S21" s="154">
        <v>8</v>
      </c>
      <c r="T21" s="154">
        <v>8</v>
      </c>
      <c r="U21" s="154">
        <v>8</v>
      </c>
      <c r="V21" s="154">
        <v>8</v>
      </c>
      <c r="W21" s="154">
        <v>8</v>
      </c>
      <c r="X21" s="154">
        <v>8</v>
      </c>
      <c r="Y21" s="154">
        <v>2</v>
      </c>
      <c r="Z21" s="154"/>
      <c r="AA21" s="154"/>
      <c r="AB21" s="206"/>
      <c r="AC21" s="157"/>
      <c r="AD21" s="195">
        <f t="shared" si="1"/>
        <v>90</v>
      </c>
      <c r="AE21" s="572">
        <f t="shared" si="0"/>
        <v>90</v>
      </c>
      <c r="AF21" s="683">
        <v>15</v>
      </c>
      <c r="AG21" s="683">
        <v>75</v>
      </c>
      <c r="AH21" s="675"/>
    </row>
    <row r="22" spans="1:34" s="566" customFormat="1" ht="12.75" customHeight="1">
      <c r="A22" s="124">
        <v>6</v>
      </c>
      <c r="B22" s="571" t="s">
        <v>70</v>
      </c>
      <c r="C22" s="666" t="s">
        <v>481</v>
      </c>
      <c r="D22" s="16" t="s">
        <v>467</v>
      </c>
      <c r="E22" s="603">
        <f>VLOOKUP(D22,'DANH SACH H'!$A$2:$O$36,6,0)</f>
        <v>17</v>
      </c>
      <c r="F22" s="107"/>
      <c r="G22" s="107">
        <v>8</v>
      </c>
      <c r="H22" s="107">
        <v>8</v>
      </c>
      <c r="I22" s="107">
        <v>8</v>
      </c>
      <c r="J22" s="107">
        <v>8</v>
      </c>
      <c r="K22" s="107">
        <v>8</v>
      </c>
      <c r="L22" s="107">
        <v>8</v>
      </c>
      <c r="M22" s="107">
        <v>8</v>
      </c>
      <c r="N22" s="107">
        <v>4</v>
      </c>
      <c r="O22" s="107"/>
      <c r="P22" s="107"/>
      <c r="Q22" s="154"/>
      <c r="R22" s="154"/>
      <c r="S22" s="154"/>
      <c r="T22" s="154"/>
      <c r="U22" s="154"/>
      <c r="V22" s="154"/>
      <c r="W22" s="154"/>
      <c r="X22" s="154"/>
      <c r="Y22" s="154"/>
      <c r="Z22" s="154"/>
      <c r="AA22" s="154"/>
      <c r="AB22" s="206"/>
      <c r="AC22" s="157"/>
      <c r="AD22" s="195">
        <f t="shared" si="1"/>
        <v>60</v>
      </c>
      <c r="AE22" s="572">
        <f t="shared" si="0"/>
        <v>60</v>
      </c>
      <c r="AF22" s="683">
        <v>15</v>
      </c>
      <c r="AG22" s="683">
        <v>45</v>
      </c>
      <c r="AH22" s="675"/>
    </row>
    <row r="23" spans="1:34" s="566" customFormat="1" ht="12.75" customHeight="1">
      <c r="A23" s="124">
        <v>7</v>
      </c>
      <c r="B23" s="571" t="s">
        <v>71</v>
      </c>
      <c r="C23" s="666" t="s">
        <v>472</v>
      </c>
      <c r="D23" s="16" t="s">
        <v>467</v>
      </c>
      <c r="E23" s="603">
        <f>VLOOKUP(D23,'DANH SACH H'!$A$2:$O$36,6,0)</f>
        <v>17</v>
      </c>
      <c r="F23" s="107"/>
      <c r="G23" s="107">
        <v>8</v>
      </c>
      <c r="H23" s="107">
        <v>8</v>
      </c>
      <c r="I23" s="107">
        <v>8</v>
      </c>
      <c r="J23" s="107">
        <v>8</v>
      </c>
      <c r="K23" s="107">
        <v>8</v>
      </c>
      <c r="L23" s="107">
        <v>8</v>
      </c>
      <c r="M23" s="107">
        <v>8</v>
      </c>
      <c r="N23" s="107">
        <v>4</v>
      </c>
      <c r="O23" s="107"/>
      <c r="P23" s="107"/>
      <c r="Q23" s="154"/>
      <c r="R23" s="154"/>
      <c r="S23" s="154"/>
      <c r="T23" s="154"/>
      <c r="U23" s="154"/>
      <c r="V23" s="154"/>
      <c r="W23" s="154"/>
      <c r="X23" s="154"/>
      <c r="Y23" s="154"/>
      <c r="Z23" s="154"/>
      <c r="AA23" s="154"/>
      <c r="AB23" s="206"/>
      <c r="AC23" s="157"/>
      <c r="AD23" s="195">
        <f t="shared" si="1"/>
        <v>60</v>
      </c>
      <c r="AE23" s="572">
        <f t="shared" si="0"/>
        <v>60</v>
      </c>
      <c r="AF23" s="683">
        <v>15</v>
      </c>
      <c r="AG23" s="683">
        <v>45</v>
      </c>
      <c r="AH23" s="675"/>
    </row>
    <row r="24" spans="1:34" s="566" customFormat="1" ht="12.75" customHeight="1">
      <c r="A24" s="124">
        <v>8</v>
      </c>
      <c r="B24" s="571" t="s">
        <v>516</v>
      </c>
      <c r="C24" s="704" t="s">
        <v>123</v>
      </c>
      <c r="D24" s="16" t="s">
        <v>467</v>
      </c>
      <c r="E24" s="603">
        <f>VLOOKUP(D24,'DANH SACH H'!$A$2:$O$36,6,0)</f>
        <v>17</v>
      </c>
      <c r="F24" s="107"/>
      <c r="G24" s="107"/>
      <c r="H24" s="107"/>
      <c r="I24" s="154"/>
      <c r="J24" s="154"/>
      <c r="K24" s="154"/>
      <c r="L24" s="154"/>
      <c r="M24" s="154"/>
      <c r="N24" s="154"/>
      <c r="O24" s="154"/>
      <c r="P24" s="154"/>
      <c r="Q24" s="154"/>
      <c r="R24" s="154"/>
      <c r="S24" s="154"/>
      <c r="T24" s="154"/>
      <c r="U24" s="154"/>
      <c r="V24" s="154"/>
      <c r="W24" s="154"/>
      <c r="X24" s="154"/>
      <c r="Y24" s="154"/>
      <c r="Z24" s="154"/>
      <c r="AA24" s="154"/>
      <c r="AB24" s="206"/>
      <c r="AC24" s="157"/>
      <c r="AD24" s="195">
        <f t="shared" si="1"/>
        <v>0</v>
      </c>
      <c r="AE24" s="572">
        <f t="shared" si="0"/>
        <v>0</v>
      </c>
      <c r="AF24" s="585"/>
      <c r="AG24" s="585"/>
      <c r="AH24" s="673"/>
    </row>
    <row r="25" spans="1:34" s="618" customFormat="1" ht="12.75" customHeight="1">
      <c r="A25" s="612"/>
      <c r="B25" s="620"/>
      <c r="C25" s="705"/>
      <c r="D25" s="649"/>
      <c r="E25" s="613"/>
      <c r="F25" s="701"/>
      <c r="G25" s="701"/>
      <c r="H25" s="701"/>
      <c r="I25" s="614"/>
      <c r="J25" s="614"/>
      <c r="K25" s="614"/>
      <c r="L25" s="614"/>
      <c r="M25" s="614"/>
      <c r="N25" s="614"/>
      <c r="O25" s="614"/>
      <c r="P25" s="614"/>
      <c r="Q25" s="614"/>
      <c r="R25" s="614"/>
      <c r="S25" s="614"/>
      <c r="T25" s="614"/>
      <c r="U25" s="614"/>
      <c r="V25" s="614"/>
      <c r="W25" s="614"/>
      <c r="X25" s="614"/>
      <c r="Y25" s="614"/>
      <c r="Z25" s="614"/>
      <c r="AA25" s="614"/>
      <c r="AB25" s="615"/>
      <c r="AC25" s="616"/>
      <c r="AD25" s="617"/>
      <c r="AE25" s="702"/>
      <c r="AF25" s="682"/>
      <c r="AG25" s="682"/>
      <c r="AH25" s="674"/>
    </row>
    <row r="26" spans="1:34" s="566" customFormat="1" ht="12.75" customHeight="1">
      <c r="A26" s="124"/>
      <c r="B26" s="698" t="s">
        <v>517</v>
      </c>
      <c r="C26" s="665" t="s">
        <v>499</v>
      </c>
      <c r="D26" s="16" t="s">
        <v>468</v>
      </c>
      <c r="E26" s="603">
        <f>VLOOKUP(D26,'DANH SACH H'!$A$2:$O$36,6,0)</f>
        <v>14</v>
      </c>
      <c r="F26" s="107"/>
      <c r="G26" s="107"/>
      <c r="H26" s="107"/>
      <c r="I26" s="154"/>
      <c r="J26" s="154"/>
      <c r="K26" s="154"/>
      <c r="L26" s="154"/>
      <c r="M26" s="154"/>
      <c r="N26" s="154"/>
      <c r="O26" s="154"/>
      <c r="P26" s="154"/>
      <c r="Q26" s="154"/>
      <c r="R26" s="154"/>
      <c r="S26" s="154"/>
      <c r="T26" s="154"/>
      <c r="U26" s="154"/>
      <c r="V26" s="154"/>
      <c r="W26" s="154"/>
      <c r="X26" s="154"/>
      <c r="Y26" s="154"/>
      <c r="Z26" s="154"/>
      <c r="AA26" s="154"/>
      <c r="AB26" s="206"/>
      <c r="AC26" s="157"/>
      <c r="AD26" s="195">
        <f aca="true" t="shared" si="2" ref="AD26:AD31">SUM(F26:AB26)</f>
        <v>0</v>
      </c>
      <c r="AH26" s="673"/>
    </row>
    <row r="27" spans="1:34" s="566" customFormat="1" ht="12.75" customHeight="1">
      <c r="A27" s="124"/>
      <c r="B27" s="699" t="s">
        <v>470</v>
      </c>
      <c r="C27" s="665" t="s">
        <v>482</v>
      </c>
      <c r="D27" s="16" t="s">
        <v>468</v>
      </c>
      <c r="E27" s="603">
        <f>VLOOKUP(D27,'DANH SACH H'!$A$2:$O$36,6,0)</f>
        <v>14</v>
      </c>
      <c r="F27" s="107"/>
      <c r="G27" s="107"/>
      <c r="H27" s="107"/>
      <c r="I27" s="154"/>
      <c r="J27" s="154"/>
      <c r="K27" s="154">
        <v>8</v>
      </c>
      <c r="L27" s="154">
        <v>8</v>
      </c>
      <c r="M27" s="154">
        <v>8</v>
      </c>
      <c r="N27" s="154">
        <v>8</v>
      </c>
      <c r="O27" s="154">
        <v>8</v>
      </c>
      <c r="P27" s="154">
        <v>5</v>
      </c>
      <c r="Q27" s="154"/>
      <c r="R27" s="154"/>
      <c r="S27" s="154"/>
      <c r="T27" s="154"/>
      <c r="U27" s="154"/>
      <c r="V27" s="154"/>
      <c r="W27" s="154"/>
      <c r="X27" s="154"/>
      <c r="Y27" s="154"/>
      <c r="Z27" s="154"/>
      <c r="AA27" s="154"/>
      <c r="AB27" s="206"/>
      <c r="AC27" s="157"/>
      <c r="AD27" s="195">
        <f t="shared" si="2"/>
        <v>45</v>
      </c>
      <c r="AE27" s="572">
        <f aca="true" t="shared" si="3" ref="AE27:AE32">AF27+AG27</f>
        <v>45</v>
      </c>
      <c r="AF27" s="585">
        <v>15</v>
      </c>
      <c r="AG27" s="585">
        <v>30</v>
      </c>
      <c r="AH27" s="673"/>
    </row>
    <row r="28" spans="1:34" s="566" customFormat="1" ht="12.75" customHeight="1">
      <c r="A28" s="124"/>
      <c r="B28" s="698" t="s">
        <v>517</v>
      </c>
      <c r="C28" s="665" t="s">
        <v>500</v>
      </c>
      <c r="D28" s="16" t="s">
        <v>468</v>
      </c>
      <c r="E28" s="603">
        <f>VLOOKUP(D28,'DANH SACH H'!$A$2:$O$36,6,0)</f>
        <v>14</v>
      </c>
      <c r="F28" s="107"/>
      <c r="G28" s="107"/>
      <c r="H28" s="107"/>
      <c r="I28" s="154"/>
      <c r="J28" s="154"/>
      <c r="K28" s="154"/>
      <c r="L28" s="154"/>
      <c r="M28" s="154"/>
      <c r="N28" s="154"/>
      <c r="O28" s="154"/>
      <c r="P28" s="154"/>
      <c r="Q28" s="154">
        <v>12</v>
      </c>
      <c r="R28" s="154">
        <v>12</v>
      </c>
      <c r="S28" s="154">
        <v>12</v>
      </c>
      <c r="T28" s="154">
        <v>12</v>
      </c>
      <c r="U28" s="154">
        <v>12</v>
      </c>
      <c r="V28" s="154">
        <v>12</v>
      </c>
      <c r="W28" s="154">
        <v>12</v>
      </c>
      <c r="X28" s="154">
        <v>6</v>
      </c>
      <c r="Y28" s="154"/>
      <c r="Z28" s="154"/>
      <c r="AA28" s="154"/>
      <c r="AB28" s="206"/>
      <c r="AC28" s="157"/>
      <c r="AD28" s="195">
        <f t="shared" si="2"/>
        <v>90</v>
      </c>
      <c r="AE28" s="572">
        <f t="shared" si="3"/>
        <v>90</v>
      </c>
      <c r="AF28" s="585">
        <v>90</v>
      </c>
      <c r="AG28" s="585"/>
      <c r="AH28" s="673"/>
    </row>
    <row r="29" spans="1:34" s="566" customFormat="1" ht="12.75" customHeight="1">
      <c r="A29" s="124"/>
      <c r="B29" s="700" t="s">
        <v>518</v>
      </c>
      <c r="C29" s="666" t="s">
        <v>504</v>
      </c>
      <c r="D29" s="16" t="s">
        <v>468</v>
      </c>
      <c r="E29" s="603">
        <f>VLOOKUP(D29,'DANH SACH H'!$A$2:$O$36,6,0)</f>
        <v>14</v>
      </c>
      <c r="F29" s="107"/>
      <c r="G29" s="107"/>
      <c r="H29" s="107"/>
      <c r="I29" s="154"/>
      <c r="J29" s="154"/>
      <c r="K29" s="154"/>
      <c r="L29" s="154"/>
      <c r="M29" s="154"/>
      <c r="N29" s="154"/>
      <c r="O29" s="154"/>
      <c r="P29" s="154"/>
      <c r="Q29" s="154">
        <v>4</v>
      </c>
      <c r="R29" s="154">
        <v>4</v>
      </c>
      <c r="S29" s="154">
        <v>4</v>
      </c>
      <c r="T29" s="154">
        <v>4</v>
      </c>
      <c r="U29" s="154">
        <v>4</v>
      </c>
      <c r="V29" s="154">
        <v>4</v>
      </c>
      <c r="W29" s="154">
        <v>4</v>
      </c>
      <c r="X29" s="154">
        <v>2</v>
      </c>
      <c r="Y29" s="154"/>
      <c r="Z29" s="154"/>
      <c r="AA29" s="154"/>
      <c r="AB29" s="206"/>
      <c r="AC29" s="157"/>
      <c r="AD29" s="195">
        <f t="shared" si="2"/>
        <v>30</v>
      </c>
      <c r="AE29" s="572">
        <f t="shared" si="3"/>
        <v>30</v>
      </c>
      <c r="AF29" s="585">
        <v>15</v>
      </c>
      <c r="AG29" s="585">
        <v>15</v>
      </c>
      <c r="AH29" s="673"/>
    </row>
    <row r="30" spans="1:34" s="566" customFormat="1" ht="12.75" customHeight="1">
      <c r="A30" s="124"/>
      <c r="B30" s="571" t="s">
        <v>69</v>
      </c>
      <c r="C30" s="666" t="s">
        <v>525</v>
      </c>
      <c r="D30" s="16" t="s">
        <v>468</v>
      </c>
      <c r="E30" s="603">
        <f>VLOOKUP(D30,'DANH SACH H'!$A$2:$O$36,6,0)</f>
        <v>14</v>
      </c>
      <c r="F30" s="107"/>
      <c r="G30" s="107">
        <v>8</v>
      </c>
      <c r="H30" s="107">
        <v>8</v>
      </c>
      <c r="I30" s="154"/>
      <c r="J30" s="154"/>
      <c r="K30" s="154"/>
      <c r="L30" s="154"/>
      <c r="M30" s="154"/>
      <c r="N30" s="154"/>
      <c r="O30" s="154"/>
      <c r="P30" s="154">
        <v>8</v>
      </c>
      <c r="Q30" s="154">
        <v>8</v>
      </c>
      <c r="R30" s="154">
        <v>8</v>
      </c>
      <c r="S30" s="154">
        <v>8</v>
      </c>
      <c r="T30" s="154">
        <v>8</v>
      </c>
      <c r="U30" s="154">
        <v>8</v>
      </c>
      <c r="V30" s="154">
        <v>8</v>
      </c>
      <c r="W30" s="154">
        <v>8</v>
      </c>
      <c r="X30" s="154">
        <v>8</v>
      </c>
      <c r="Y30" s="154">
        <v>2</v>
      </c>
      <c r="Z30" s="154"/>
      <c r="AA30" s="154"/>
      <c r="AB30" s="206"/>
      <c r="AC30" s="157"/>
      <c r="AD30" s="195">
        <f t="shared" si="2"/>
        <v>90</v>
      </c>
      <c r="AE30" s="572">
        <f t="shared" si="3"/>
        <v>90</v>
      </c>
      <c r="AF30" s="683">
        <v>15</v>
      </c>
      <c r="AG30" s="683">
        <v>75</v>
      </c>
      <c r="AH30" s="673"/>
    </row>
    <row r="31" spans="1:34" s="566" customFormat="1" ht="12.75" customHeight="1">
      <c r="A31" s="124"/>
      <c r="B31" s="571" t="s">
        <v>70</v>
      </c>
      <c r="C31" s="666" t="s">
        <v>481</v>
      </c>
      <c r="D31" s="16" t="s">
        <v>468</v>
      </c>
      <c r="E31" s="603">
        <f>VLOOKUP(D31,'DANH SACH H'!$A$2:$O$36,6,0)</f>
        <v>14</v>
      </c>
      <c r="F31" s="107"/>
      <c r="G31" s="107">
        <v>8</v>
      </c>
      <c r="H31" s="107">
        <v>8</v>
      </c>
      <c r="I31" s="107">
        <v>8</v>
      </c>
      <c r="J31" s="107">
        <v>8</v>
      </c>
      <c r="K31" s="107">
        <v>8</v>
      </c>
      <c r="L31" s="107">
        <v>8</v>
      </c>
      <c r="M31" s="107">
        <v>8</v>
      </c>
      <c r="N31" s="107">
        <v>4</v>
      </c>
      <c r="O31" s="107"/>
      <c r="P31" s="107"/>
      <c r="Q31" s="154"/>
      <c r="R31" s="154"/>
      <c r="S31" s="154"/>
      <c r="T31" s="154"/>
      <c r="U31" s="154"/>
      <c r="V31" s="154"/>
      <c r="W31" s="154"/>
      <c r="X31" s="154"/>
      <c r="Y31" s="154"/>
      <c r="Z31" s="154"/>
      <c r="AA31" s="154"/>
      <c r="AB31" s="206"/>
      <c r="AC31" s="157"/>
      <c r="AD31" s="195">
        <f t="shared" si="2"/>
        <v>60</v>
      </c>
      <c r="AE31" s="572">
        <f t="shared" si="3"/>
        <v>60</v>
      </c>
      <c r="AF31" s="683">
        <v>15</v>
      </c>
      <c r="AG31" s="683">
        <v>45</v>
      </c>
      <c r="AH31" s="673"/>
    </row>
    <row r="32" spans="1:34" s="566" customFormat="1" ht="12.75" customHeight="1">
      <c r="A32" s="124"/>
      <c r="B32" s="571" t="s">
        <v>69</v>
      </c>
      <c r="C32" s="666" t="s">
        <v>472</v>
      </c>
      <c r="D32" s="16" t="s">
        <v>468</v>
      </c>
      <c r="E32" s="603">
        <f>VLOOKUP(D32,'DANH SACH H'!$A$2:$O$36,6,0)</f>
        <v>14</v>
      </c>
      <c r="F32" s="107"/>
      <c r="G32" s="107">
        <v>8</v>
      </c>
      <c r="H32" s="107"/>
      <c r="I32" s="107">
        <v>8</v>
      </c>
      <c r="J32" s="107">
        <v>8</v>
      </c>
      <c r="K32" s="107">
        <v>8</v>
      </c>
      <c r="L32" s="107">
        <v>8</v>
      </c>
      <c r="M32" s="107">
        <v>8</v>
      </c>
      <c r="N32" s="107">
        <v>8</v>
      </c>
      <c r="O32" s="107">
        <v>4</v>
      </c>
      <c r="P32" s="107"/>
      <c r="Q32" s="154"/>
      <c r="R32" s="154"/>
      <c r="S32" s="154"/>
      <c r="T32" s="154"/>
      <c r="U32" s="154"/>
      <c r="V32" s="154"/>
      <c r="W32" s="154"/>
      <c r="X32" s="154"/>
      <c r="Y32" s="154"/>
      <c r="Z32" s="154"/>
      <c r="AA32" s="154"/>
      <c r="AB32" s="206"/>
      <c r="AC32" s="157"/>
      <c r="AD32" s="195">
        <f>SUM(F32:AB32)</f>
        <v>60</v>
      </c>
      <c r="AE32" s="572">
        <f t="shared" si="3"/>
        <v>60</v>
      </c>
      <c r="AF32" s="683">
        <v>15</v>
      </c>
      <c r="AG32" s="683">
        <v>45</v>
      </c>
      <c r="AH32" s="673"/>
    </row>
    <row r="33" spans="1:34" s="566" customFormat="1" ht="12.75" customHeight="1">
      <c r="A33" s="124"/>
      <c r="B33" s="571" t="s">
        <v>516</v>
      </c>
      <c r="C33" s="704" t="s">
        <v>123</v>
      </c>
      <c r="D33" s="16" t="s">
        <v>468</v>
      </c>
      <c r="E33" s="603">
        <f>VLOOKUP(D33,'DANH SACH H'!$A$2:$O$36,6,0)</f>
        <v>14</v>
      </c>
      <c r="F33" s="107"/>
      <c r="G33" s="107"/>
      <c r="H33" s="107"/>
      <c r="I33" s="154"/>
      <c r="J33" s="154"/>
      <c r="K33" s="154"/>
      <c r="L33" s="154"/>
      <c r="M33" s="154"/>
      <c r="N33" s="154"/>
      <c r="O33" s="154"/>
      <c r="P33" s="154"/>
      <c r="Q33" s="154"/>
      <c r="R33" s="154"/>
      <c r="S33" s="154"/>
      <c r="T33" s="154"/>
      <c r="U33" s="154"/>
      <c r="V33" s="154"/>
      <c r="W33" s="154"/>
      <c r="X33" s="154"/>
      <c r="Y33" s="154"/>
      <c r="Z33" s="154"/>
      <c r="AA33" s="154"/>
      <c r="AB33" s="206"/>
      <c r="AC33" s="157"/>
      <c r="AD33" s="195">
        <f>SUM(F33:AB33)</f>
        <v>0</v>
      </c>
      <c r="AE33" s="572"/>
      <c r="AF33" s="585"/>
      <c r="AG33" s="585"/>
      <c r="AH33" s="673"/>
    </row>
    <row r="34" spans="1:34" s="618" customFormat="1" ht="12.75" customHeight="1">
      <c r="A34" s="612"/>
      <c r="B34" s="620"/>
      <c r="C34" s="623"/>
      <c r="D34" s="638"/>
      <c r="E34" s="603"/>
      <c r="F34" s="638"/>
      <c r="G34" s="614"/>
      <c r="H34" s="614"/>
      <c r="I34" s="614"/>
      <c r="J34" s="614"/>
      <c r="K34" s="614"/>
      <c r="L34" s="614"/>
      <c r="M34" s="614"/>
      <c r="N34" s="614"/>
      <c r="O34" s="614"/>
      <c r="P34" s="614"/>
      <c r="Q34" s="614"/>
      <c r="R34" s="614"/>
      <c r="S34" s="614"/>
      <c r="T34" s="614"/>
      <c r="U34" s="614"/>
      <c r="V34" s="614"/>
      <c r="W34" s="614"/>
      <c r="X34" s="614"/>
      <c r="Y34" s="614"/>
      <c r="Z34" s="614"/>
      <c r="AA34" s="614"/>
      <c r="AB34" s="615"/>
      <c r="AC34" s="616"/>
      <c r="AD34" s="195">
        <f aca="true" t="shared" si="4" ref="AD34:AD50">SUM(F34:AB34)</f>
        <v>0</v>
      </c>
      <c r="AE34" s="572">
        <f t="shared" si="0"/>
        <v>0</v>
      </c>
      <c r="AF34" s="682"/>
      <c r="AG34" s="682"/>
      <c r="AH34" s="674"/>
    </row>
    <row r="35" spans="1:34" s="566" customFormat="1" ht="12.75" customHeight="1">
      <c r="A35" s="124"/>
      <c r="B35" s="698" t="s">
        <v>517</v>
      </c>
      <c r="C35" s="591" t="s">
        <v>459</v>
      </c>
      <c r="D35" s="16" t="s">
        <v>480</v>
      </c>
      <c r="E35" s="603">
        <f>VLOOKUP(D35,'DANH SACH H'!$A$2:$O$36,6,0)</f>
        <v>2</v>
      </c>
      <c r="F35" s="330"/>
      <c r="G35" s="154"/>
      <c r="H35" s="154"/>
      <c r="I35" s="154"/>
      <c r="J35" s="154"/>
      <c r="K35" s="154"/>
      <c r="L35" s="154"/>
      <c r="M35" s="154"/>
      <c r="N35" s="154"/>
      <c r="O35" s="154"/>
      <c r="P35" s="154"/>
      <c r="Q35" s="154"/>
      <c r="R35" s="154">
        <v>4</v>
      </c>
      <c r="S35" s="154">
        <v>4</v>
      </c>
      <c r="T35" s="154">
        <v>4</v>
      </c>
      <c r="U35" s="154">
        <v>3</v>
      </c>
      <c r="V35" s="154"/>
      <c r="W35" s="154"/>
      <c r="X35" s="154"/>
      <c r="Y35" s="154"/>
      <c r="Z35" s="154"/>
      <c r="AA35" s="154"/>
      <c r="AB35" s="206"/>
      <c r="AC35" s="157"/>
      <c r="AD35" s="195">
        <f t="shared" si="4"/>
        <v>15</v>
      </c>
      <c r="AE35" s="572">
        <v>15</v>
      </c>
      <c r="AF35" s="585"/>
      <c r="AG35" s="585"/>
      <c r="AH35" s="673"/>
    </row>
    <row r="36" spans="1:34" s="566" customFormat="1" ht="12.75" customHeight="1">
      <c r="A36" s="124">
        <v>1</v>
      </c>
      <c r="B36" s="698" t="s">
        <v>517</v>
      </c>
      <c r="C36" s="668" t="s">
        <v>506</v>
      </c>
      <c r="D36" s="16" t="s">
        <v>480</v>
      </c>
      <c r="E36" s="603">
        <f>VLOOKUP(D36,'DANH SACH H'!$A$2:$O$36,6,0)</f>
        <v>2</v>
      </c>
      <c r="F36" s="603"/>
      <c r="G36" s="154"/>
      <c r="H36" s="154"/>
      <c r="I36" s="154"/>
      <c r="J36" s="154"/>
      <c r="K36" s="154"/>
      <c r="L36" s="154"/>
      <c r="M36" s="154"/>
      <c r="N36" s="154">
        <v>8</v>
      </c>
      <c r="O36" s="154">
        <v>8</v>
      </c>
      <c r="P36" s="154">
        <v>8</v>
      </c>
      <c r="Q36" s="154">
        <v>8</v>
      </c>
      <c r="R36" s="154">
        <v>8</v>
      </c>
      <c r="S36" s="154">
        <v>8</v>
      </c>
      <c r="T36" s="154">
        <v>8</v>
      </c>
      <c r="U36" s="154">
        <v>8</v>
      </c>
      <c r="V36" s="154">
        <v>8</v>
      </c>
      <c r="W36" s="154">
        <v>8</v>
      </c>
      <c r="X36" s="154">
        <v>8</v>
      </c>
      <c r="Y36" s="154">
        <v>2</v>
      </c>
      <c r="Z36" s="154"/>
      <c r="AA36" s="154"/>
      <c r="AB36" s="206"/>
      <c r="AC36" s="157"/>
      <c r="AD36" s="195">
        <f t="shared" si="4"/>
        <v>90</v>
      </c>
      <c r="AE36" s="572">
        <f t="shared" si="0"/>
        <v>90</v>
      </c>
      <c r="AF36" s="585">
        <v>30</v>
      </c>
      <c r="AG36" s="585">
        <v>60</v>
      </c>
      <c r="AH36" s="673"/>
    </row>
    <row r="37" spans="1:34" s="566" customFormat="1" ht="12.75" customHeight="1">
      <c r="A37" s="124">
        <v>2</v>
      </c>
      <c r="B37" s="700" t="s">
        <v>518</v>
      </c>
      <c r="C37" s="669" t="s">
        <v>507</v>
      </c>
      <c r="D37" s="16" t="s">
        <v>480</v>
      </c>
      <c r="E37" s="603">
        <f>VLOOKUP(D37,'DANH SACH H'!$A$2:$O$36,6,0)</f>
        <v>2</v>
      </c>
      <c r="F37" s="603"/>
      <c r="G37" s="154"/>
      <c r="H37" s="154"/>
      <c r="I37" s="154"/>
      <c r="J37" s="154"/>
      <c r="K37" s="154"/>
      <c r="L37" s="154"/>
      <c r="M37" s="154"/>
      <c r="N37" s="154"/>
      <c r="O37" s="154"/>
      <c r="P37" s="154"/>
      <c r="Q37" s="154">
        <v>4</v>
      </c>
      <c r="R37" s="154">
        <v>4</v>
      </c>
      <c r="S37" s="154">
        <v>4</v>
      </c>
      <c r="T37" s="154">
        <v>4</v>
      </c>
      <c r="U37" s="154">
        <v>4</v>
      </c>
      <c r="V37" s="154">
        <v>4</v>
      </c>
      <c r="W37" s="154">
        <v>4</v>
      </c>
      <c r="X37" s="154">
        <v>2</v>
      </c>
      <c r="Y37" s="154"/>
      <c r="Z37" s="154"/>
      <c r="AA37" s="154"/>
      <c r="AB37" s="206"/>
      <c r="AC37" s="157"/>
      <c r="AD37" s="195">
        <f t="shared" si="4"/>
        <v>30</v>
      </c>
      <c r="AE37" s="572">
        <f t="shared" si="0"/>
        <v>30</v>
      </c>
      <c r="AF37" s="585">
        <v>15</v>
      </c>
      <c r="AG37" s="585">
        <v>15</v>
      </c>
      <c r="AH37" s="673"/>
    </row>
    <row r="38" spans="1:34" s="566" customFormat="1" ht="12.75" customHeight="1">
      <c r="A38" s="124">
        <v>3</v>
      </c>
      <c r="B38" s="571" t="s">
        <v>69</v>
      </c>
      <c r="C38" s="669" t="s">
        <v>519</v>
      </c>
      <c r="D38" s="16" t="s">
        <v>480</v>
      </c>
      <c r="E38" s="603">
        <f>VLOOKUP(D38,'DANH SACH H'!$A$2:$O$36,6,0)</f>
        <v>2</v>
      </c>
      <c r="F38" s="603"/>
      <c r="G38" s="154"/>
      <c r="H38" s="154"/>
      <c r="I38" s="154"/>
      <c r="J38" s="154"/>
      <c r="K38" s="154"/>
      <c r="L38" s="154"/>
      <c r="M38" s="154"/>
      <c r="N38" s="154"/>
      <c r="O38" s="154"/>
      <c r="P38" s="154"/>
      <c r="Q38" s="154"/>
      <c r="R38" s="154"/>
      <c r="S38" s="154"/>
      <c r="T38" s="154"/>
      <c r="U38" s="154"/>
      <c r="V38" s="154"/>
      <c r="W38" s="154"/>
      <c r="X38" s="154"/>
      <c r="Y38" s="154"/>
      <c r="Z38" s="154"/>
      <c r="AA38" s="154"/>
      <c r="AB38" s="206"/>
      <c r="AC38" s="157"/>
      <c r="AD38" s="195">
        <f t="shared" si="4"/>
        <v>0</v>
      </c>
      <c r="AE38" s="572">
        <f t="shared" si="0"/>
        <v>90</v>
      </c>
      <c r="AF38" s="683">
        <v>15</v>
      </c>
      <c r="AG38" s="683">
        <v>75</v>
      </c>
      <c r="AH38" s="673"/>
    </row>
    <row r="39" spans="1:34" s="566" customFormat="1" ht="25.5">
      <c r="A39" s="124">
        <v>4</v>
      </c>
      <c r="B39" s="571" t="s">
        <v>135</v>
      </c>
      <c r="C39" s="573" t="s">
        <v>524</v>
      </c>
      <c r="D39" s="16" t="s">
        <v>480</v>
      </c>
      <c r="E39" s="603">
        <f>VLOOKUP(D39,'DANH SACH H'!$A$2:$O$36,6,0)</f>
        <v>2</v>
      </c>
      <c r="F39" s="107">
        <v>8</v>
      </c>
      <c r="G39" s="107">
        <v>8</v>
      </c>
      <c r="H39" s="107">
        <v>8</v>
      </c>
      <c r="I39" s="107">
        <v>8</v>
      </c>
      <c r="J39" s="107">
        <v>8</v>
      </c>
      <c r="K39" s="107">
        <v>8</v>
      </c>
      <c r="L39" s="107">
        <v>8</v>
      </c>
      <c r="M39" s="107">
        <v>4</v>
      </c>
      <c r="N39" s="107"/>
      <c r="O39" s="107"/>
      <c r="P39" s="107"/>
      <c r="Q39" s="107"/>
      <c r="R39" s="107"/>
      <c r="S39" s="107"/>
      <c r="T39" s="107"/>
      <c r="U39" s="107"/>
      <c r="V39" s="107"/>
      <c r="W39" s="107"/>
      <c r="X39" s="154"/>
      <c r="Y39" s="154"/>
      <c r="Z39" s="154"/>
      <c r="AA39" s="154"/>
      <c r="AB39" s="206"/>
      <c r="AC39" s="157"/>
      <c r="AD39" s="195">
        <f t="shared" si="4"/>
        <v>60</v>
      </c>
      <c r="AE39" s="572">
        <f t="shared" si="0"/>
        <v>60</v>
      </c>
      <c r="AF39" s="715">
        <v>15</v>
      </c>
      <c r="AG39" s="715">
        <v>45</v>
      </c>
      <c r="AH39" s="673"/>
    </row>
    <row r="40" spans="1:34" s="566" customFormat="1" ht="24">
      <c r="A40" s="124">
        <v>5</v>
      </c>
      <c r="B40" s="571" t="s">
        <v>135</v>
      </c>
      <c r="C40" s="670" t="s">
        <v>520</v>
      </c>
      <c r="D40" s="16" t="s">
        <v>480</v>
      </c>
      <c r="E40" s="603">
        <f>VLOOKUP(D40,'DANH SACH H'!$A$2:$O$36,6,0)</f>
        <v>2</v>
      </c>
      <c r="F40" s="107">
        <v>8</v>
      </c>
      <c r="G40" s="107">
        <v>8</v>
      </c>
      <c r="H40" s="107">
        <v>8</v>
      </c>
      <c r="I40" s="107">
        <v>8</v>
      </c>
      <c r="J40" s="107">
        <v>8</v>
      </c>
      <c r="K40" s="107">
        <v>8</v>
      </c>
      <c r="L40" s="107">
        <v>8</v>
      </c>
      <c r="M40" s="107">
        <v>8</v>
      </c>
      <c r="N40" s="107">
        <v>8</v>
      </c>
      <c r="O40" s="107">
        <v>8</v>
      </c>
      <c r="P40" s="107">
        <v>8</v>
      </c>
      <c r="Q40" s="107">
        <v>8</v>
      </c>
      <c r="R40" s="107">
        <v>4</v>
      </c>
      <c r="S40" s="107">
        <v>4</v>
      </c>
      <c r="T40" s="107">
        <v>4</v>
      </c>
      <c r="U40" s="107">
        <v>4</v>
      </c>
      <c r="V40" s="154">
        <v>4</v>
      </c>
      <c r="W40" s="154">
        <v>4</v>
      </c>
      <c r="X40" s="154"/>
      <c r="Y40" s="154"/>
      <c r="Z40" s="154"/>
      <c r="AA40" s="154"/>
      <c r="AB40" s="206"/>
      <c r="AC40" s="157"/>
      <c r="AD40" s="195">
        <f t="shared" si="4"/>
        <v>120</v>
      </c>
      <c r="AE40" s="572">
        <f t="shared" si="0"/>
        <v>120</v>
      </c>
      <c r="AF40" s="715">
        <v>30</v>
      </c>
      <c r="AG40" s="715">
        <v>90</v>
      </c>
      <c r="AH40" s="673"/>
    </row>
    <row r="41" spans="1:34" s="566" customFormat="1" ht="12.75" customHeight="1">
      <c r="A41" s="124">
        <v>6</v>
      </c>
      <c r="B41" s="571" t="s">
        <v>135</v>
      </c>
      <c r="C41" s="630" t="s">
        <v>474</v>
      </c>
      <c r="D41" s="16" t="s">
        <v>480</v>
      </c>
      <c r="E41" s="603">
        <f>VLOOKUP(D41,'DANH SACH H'!$A$2:$O$36,6,0)</f>
        <v>2</v>
      </c>
      <c r="F41" s="107"/>
      <c r="G41" s="107"/>
      <c r="H41" s="107"/>
      <c r="I41" s="154">
        <v>8</v>
      </c>
      <c r="J41" s="154">
        <v>8</v>
      </c>
      <c r="K41" s="154">
        <v>8</v>
      </c>
      <c r="L41" s="154">
        <v>8</v>
      </c>
      <c r="M41" s="154">
        <v>8</v>
      </c>
      <c r="N41" s="154">
        <v>16</v>
      </c>
      <c r="O41" s="154">
        <v>16</v>
      </c>
      <c r="P41" s="154">
        <v>16</v>
      </c>
      <c r="Q41" s="154">
        <v>12</v>
      </c>
      <c r="R41" s="154">
        <v>12</v>
      </c>
      <c r="S41" s="154">
        <v>12</v>
      </c>
      <c r="T41" s="154">
        <v>12</v>
      </c>
      <c r="U41" s="154">
        <v>12</v>
      </c>
      <c r="V41" s="154">
        <v>12</v>
      </c>
      <c r="W41" s="154">
        <v>10</v>
      </c>
      <c r="X41" s="154"/>
      <c r="Y41" s="154"/>
      <c r="Z41" s="154"/>
      <c r="AA41" s="154"/>
      <c r="AB41" s="206"/>
      <c r="AC41" s="157"/>
      <c r="AD41" s="195">
        <f t="shared" si="4"/>
        <v>170</v>
      </c>
      <c r="AE41" s="572">
        <f t="shared" si="0"/>
        <v>170</v>
      </c>
      <c r="AF41" s="715">
        <v>15</v>
      </c>
      <c r="AG41" s="715">
        <v>155</v>
      </c>
      <c r="AH41" s="673"/>
    </row>
    <row r="42" spans="1:34" s="566" customFormat="1" ht="12.75" customHeight="1">
      <c r="A42" s="124"/>
      <c r="B42" s="571"/>
      <c r="C42" s="810" t="s">
        <v>540</v>
      </c>
      <c r="D42" s="16" t="s">
        <v>480</v>
      </c>
      <c r="E42" s="603">
        <f>VLOOKUP(D42,'DANH SACH H'!$A$2:$O$36,6,0)</f>
        <v>2</v>
      </c>
      <c r="F42" s="107"/>
      <c r="G42" s="107"/>
      <c r="H42" s="107"/>
      <c r="I42" s="154"/>
      <c r="J42" s="154">
        <v>8</v>
      </c>
      <c r="K42" s="154">
        <v>8</v>
      </c>
      <c r="L42" s="154">
        <v>8</v>
      </c>
      <c r="M42" s="154">
        <v>6</v>
      </c>
      <c r="N42" s="154"/>
      <c r="O42" s="154"/>
      <c r="P42" s="154"/>
      <c r="Q42" s="154"/>
      <c r="R42" s="154"/>
      <c r="S42" s="154"/>
      <c r="T42" s="154"/>
      <c r="U42" s="154"/>
      <c r="V42" s="154"/>
      <c r="W42" s="154"/>
      <c r="X42" s="154"/>
      <c r="Y42" s="154"/>
      <c r="Z42" s="154"/>
      <c r="AA42" s="154"/>
      <c r="AB42" s="206"/>
      <c r="AC42" s="157"/>
      <c r="AD42" s="195">
        <f t="shared" si="4"/>
        <v>30</v>
      </c>
      <c r="AE42" s="572">
        <f t="shared" si="0"/>
        <v>30</v>
      </c>
      <c r="AF42" s="764">
        <v>30</v>
      </c>
      <c r="AG42" s="764"/>
      <c r="AH42" s="673"/>
    </row>
    <row r="43" spans="1:34" s="566" customFormat="1" ht="12.75" customHeight="1">
      <c r="A43" s="124">
        <v>7</v>
      </c>
      <c r="B43" s="571" t="s">
        <v>69</v>
      </c>
      <c r="C43" s="704" t="s">
        <v>123</v>
      </c>
      <c r="D43" s="16" t="s">
        <v>480</v>
      </c>
      <c r="E43" s="603">
        <f>VLOOKUP(D43,'DANH SACH H'!$A$2:$O$36,6,0)</f>
        <v>2</v>
      </c>
      <c r="F43" s="107"/>
      <c r="G43" s="107"/>
      <c r="H43" s="107"/>
      <c r="I43" s="154"/>
      <c r="J43" s="154"/>
      <c r="K43" s="154"/>
      <c r="L43" s="154"/>
      <c r="M43" s="154"/>
      <c r="N43" s="154"/>
      <c r="O43" s="154"/>
      <c r="P43" s="154"/>
      <c r="Q43" s="154"/>
      <c r="R43" s="154"/>
      <c r="S43" s="154"/>
      <c r="T43" s="154"/>
      <c r="U43" s="154"/>
      <c r="V43" s="154"/>
      <c r="W43" s="154"/>
      <c r="X43" s="154"/>
      <c r="Y43" s="154"/>
      <c r="Z43" s="154"/>
      <c r="AA43" s="154"/>
      <c r="AB43" s="206"/>
      <c r="AC43" s="157"/>
      <c r="AD43" s="195">
        <f t="shared" si="4"/>
        <v>0</v>
      </c>
      <c r="AE43" s="572">
        <f t="shared" si="0"/>
        <v>0</v>
      </c>
      <c r="AF43" s="585"/>
      <c r="AG43" s="585"/>
      <c r="AH43" s="673"/>
    </row>
    <row r="44" spans="1:34" s="645" customFormat="1" ht="12.75" customHeight="1">
      <c r="A44" s="639"/>
      <c r="B44" s="694"/>
      <c r="C44" s="706"/>
      <c r="D44" s="640"/>
      <c r="E44" s="603"/>
      <c r="F44" s="640"/>
      <c r="G44" s="641"/>
      <c r="H44" s="641"/>
      <c r="I44" s="641"/>
      <c r="J44" s="641"/>
      <c r="K44" s="642"/>
      <c r="L44" s="642"/>
      <c r="M44" s="642"/>
      <c r="N44" s="642"/>
      <c r="O44" s="642"/>
      <c r="P44" s="641"/>
      <c r="Q44" s="641"/>
      <c r="R44" s="641"/>
      <c r="S44" s="641"/>
      <c r="T44" s="641"/>
      <c r="U44" s="641"/>
      <c r="V44" s="641"/>
      <c r="W44" s="641"/>
      <c r="X44" s="641"/>
      <c r="Y44" s="641"/>
      <c r="Z44" s="641"/>
      <c r="AA44" s="641"/>
      <c r="AB44" s="643"/>
      <c r="AC44" s="1175" t="s">
        <v>510</v>
      </c>
      <c r="AD44" s="195">
        <f t="shared" si="4"/>
        <v>0</v>
      </c>
      <c r="AE44" s="572">
        <f t="shared" si="0"/>
        <v>0</v>
      </c>
      <c r="AF44" s="684"/>
      <c r="AG44" s="684"/>
      <c r="AH44" s="676"/>
    </row>
    <row r="45" spans="1:34" s="13" customFormat="1" ht="12.75" customHeight="1">
      <c r="A45" s="655"/>
      <c r="B45" s="698" t="s">
        <v>517</v>
      </c>
      <c r="C45" s="680" t="s">
        <v>471</v>
      </c>
      <c r="D45" s="16" t="s">
        <v>509</v>
      </c>
      <c r="E45" s="603">
        <f>VLOOKUP(D45,'DANH SACH H'!$A$2:$O$36,6,0)</f>
        <v>14</v>
      </c>
      <c r="F45" s="656"/>
      <c r="G45" s="657"/>
      <c r="H45" s="657"/>
      <c r="I45" s="657"/>
      <c r="J45" s="657"/>
      <c r="K45" s="658"/>
      <c r="L45" s="658"/>
      <c r="M45" s="658"/>
      <c r="N45" s="658"/>
      <c r="O45" s="658"/>
      <c r="P45" s="657"/>
      <c r="Q45" s="657"/>
      <c r="R45" s="657"/>
      <c r="S45" s="657"/>
      <c r="T45" s="657"/>
      <c r="U45" s="657"/>
      <c r="V45" s="657"/>
      <c r="W45" s="657"/>
      <c r="X45" s="657"/>
      <c r="Y45" s="657"/>
      <c r="Z45" s="657">
        <v>16</v>
      </c>
      <c r="AA45" s="657">
        <v>14</v>
      </c>
      <c r="AB45" s="659"/>
      <c r="AC45" s="1175"/>
      <c r="AD45" s="195">
        <f t="shared" si="4"/>
        <v>30</v>
      </c>
      <c r="AE45" s="572">
        <f t="shared" si="0"/>
        <v>30</v>
      </c>
      <c r="AF45" s="685">
        <v>4</v>
      </c>
      <c r="AG45" s="685">
        <v>26</v>
      </c>
      <c r="AH45" s="677"/>
    </row>
    <row r="46" spans="1:34" s="13" customFormat="1" ht="12.75" customHeight="1">
      <c r="A46" s="655"/>
      <c r="B46" s="699" t="s">
        <v>589</v>
      </c>
      <c r="C46" s="680" t="s">
        <v>482</v>
      </c>
      <c r="D46" s="16" t="s">
        <v>509</v>
      </c>
      <c r="E46" s="603">
        <f>VLOOKUP(D46,'DANH SACH H'!$A$2:$O$36,6,0)</f>
        <v>14</v>
      </c>
      <c r="F46" s="656"/>
      <c r="G46" s="657"/>
      <c r="H46" s="657"/>
      <c r="I46" s="657"/>
      <c r="J46" s="657"/>
      <c r="K46" s="658"/>
      <c r="L46" s="658"/>
      <c r="M46" s="658"/>
      <c r="N46" s="658"/>
      <c r="O46" s="658">
        <v>8</v>
      </c>
      <c r="P46" s="658">
        <v>8</v>
      </c>
      <c r="Q46" s="658">
        <v>8</v>
      </c>
      <c r="R46" s="658">
        <v>8</v>
      </c>
      <c r="S46" s="658">
        <v>8</v>
      </c>
      <c r="T46" s="658">
        <v>5</v>
      </c>
      <c r="U46" s="657"/>
      <c r="V46" s="657"/>
      <c r="W46" s="657"/>
      <c r="X46" s="657"/>
      <c r="Y46" s="657"/>
      <c r="Z46" s="657"/>
      <c r="AA46" s="657"/>
      <c r="AB46" s="659"/>
      <c r="AC46" s="1175"/>
      <c r="AD46" s="195">
        <f t="shared" si="4"/>
        <v>45</v>
      </c>
      <c r="AE46" s="572">
        <f t="shared" si="0"/>
        <v>45</v>
      </c>
      <c r="AF46" s="685">
        <v>15</v>
      </c>
      <c r="AG46" s="685">
        <v>30</v>
      </c>
      <c r="AH46" s="677"/>
    </row>
    <row r="47" spans="1:34" s="13" customFormat="1" ht="12.75" customHeight="1">
      <c r="A47" s="655"/>
      <c r="B47" s="695" t="s">
        <v>70</v>
      </c>
      <c r="C47" s="687" t="s">
        <v>487</v>
      </c>
      <c r="D47" s="16" t="s">
        <v>509</v>
      </c>
      <c r="E47" s="603">
        <f>VLOOKUP(D47,'DANH SACH H'!$A$2:$O$36,6,0)</f>
        <v>14</v>
      </c>
      <c r="F47" s="656"/>
      <c r="G47" s="657"/>
      <c r="H47" s="657"/>
      <c r="I47" s="657"/>
      <c r="J47" s="657">
        <v>8</v>
      </c>
      <c r="K47" s="657">
        <v>8</v>
      </c>
      <c r="L47" s="657">
        <v>8</v>
      </c>
      <c r="M47" s="657">
        <v>8</v>
      </c>
      <c r="N47" s="657">
        <v>8</v>
      </c>
      <c r="O47" s="657">
        <v>8</v>
      </c>
      <c r="P47" s="657">
        <v>8</v>
      </c>
      <c r="Q47" s="657">
        <v>4</v>
      </c>
      <c r="R47" s="657"/>
      <c r="S47" s="657"/>
      <c r="T47" s="657"/>
      <c r="U47" s="657"/>
      <c r="V47" s="657"/>
      <c r="W47" s="657"/>
      <c r="X47" s="657"/>
      <c r="Y47" s="657"/>
      <c r="Z47" s="657"/>
      <c r="AA47" s="657"/>
      <c r="AB47" s="659"/>
      <c r="AC47" s="1175"/>
      <c r="AD47" s="195">
        <f t="shared" si="4"/>
        <v>60</v>
      </c>
      <c r="AE47" s="572">
        <f t="shared" si="0"/>
        <v>60</v>
      </c>
      <c r="AF47" s="686">
        <v>15</v>
      </c>
      <c r="AG47" s="686">
        <v>45</v>
      </c>
      <c r="AH47" s="678"/>
    </row>
    <row r="48" spans="1:34" s="13" customFormat="1" ht="12.75" customHeight="1">
      <c r="A48" s="655"/>
      <c r="B48" s="695" t="s">
        <v>70</v>
      </c>
      <c r="C48" s="687" t="s">
        <v>481</v>
      </c>
      <c r="D48" s="16" t="s">
        <v>509</v>
      </c>
      <c r="E48" s="603">
        <f>VLOOKUP(D48,'DANH SACH H'!$A$2:$O$36,6,0)</f>
        <v>14</v>
      </c>
      <c r="F48" s="656"/>
      <c r="G48" s="657"/>
      <c r="H48" s="657"/>
      <c r="I48" s="657"/>
      <c r="J48" s="657"/>
      <c r="K48" s="658"/>
      <c r="L48" s="658"/>
      <c r="M48" s="658"/>
      <c r="N48" s="658"/>
      <c r="O48" s="658"/>
      <c r="P48" s="657"/>
      <c r="Q48" s="657"/>
      <c r="R48" s="657">
        <v>8</v>
      </c>
      <c r="S48" s="657">
        <v>8</v>
      </c>
      <c r="T48" s="657">
        <v>8</v>
      </c>
      <c r="U48" s="657">
        <v>8</v>
      </c>
      <c r="V48" s="657">
        <v>8</v>
      </c>
      <c r="W48" s="657">
        <v>8</v>
      </c>
      <c r="X48" s="657">
        <v>8</v>
      </c>
      <c r="Y48" s="657">
        <v>4</v>
      </c>
      <c r="Z48" s="657"/>
      <c r="AA48" s="657"/>
      <c r="AB48" s="659"/>
      <c r="AC48" s="1175"/>
      <c r="AD48" s="195">
        <f t="shared" si="4"/>
        <v>60</v>
      </c>
      <c r="AE48" s="572">
        <f t="shared" si="0"/>
        <v>60</v>
      </c>
      <c r="AF48" s="683">
        <v>15</v>
      </c>
      <c r="AG48" s="683">
        <v>45</v>
      </c>
      <c r="AH48" s="667"/>
    </row>
    <row r="49" spans="1:34" s="13" customFormat="1" ht="12.75" customHeight="1">
      <c r="A49" s="655"/>
      <c r="B49" s="695" t="s">
        <v>135</v>
      </c>
      <c r="C49" s="747" t="s">
        <v>537</v>
      </c>
      <c r="D49" s="16" t="s">
        <v>509</v>
      </c>
      <c r="E49" s="603">
        <f>VLOOKUP(D49,'DANH SACH H'!$A$2:$O$36,6,0)</f>
        <v>14</v>
      </c>
      <c r="F49" s="656"/>
      <c r="G49" s="657"/>
      <c r="H49" s="657"/>
      <c r="I49" s="657"/>
      <c r="J49" s="657">
        <v>8</v>
      </c>
      <c r="K49" s="657">
        <v>8</v>
      </c>
      <c r="L49" s="657">
        <v>8</v>
      </c>
      <c r="M49" s="657">
        <v>8</v>
      </c>
      <c r="N49" s="657">
        <v>8</v>
      </c>
      <c r="O49" s="657">
        <v>8</v>
      </c>
      <c r="P49" s="657">
        <v>8</v>
      </c>
      <c r="Q49" s="657">
        <v>8</v>
      </c>
      <c r="R49" s="657">
        <v>8</v>
      </c>
      <c r="S49" s="657">
        <v>8</v>
      </c>
      <c r="T49" s="657">
        <v>8</v>
      </c>
      <c r="U49" s="657">
        <v>8</v>
      </c>
      <c r="V49" s="657">
        <v>8</v>
      </c>
      <c r="W49" s="657">
        <v>8</v>
      </c>
      <c r="X49" s="657">
        <v>8</v>
      </c>
      <c r="Y49" s="657"/>
      <c r="Z49" s="657"/>
      <c r="AA49" s="657"/>
      <c r="AB49" s="659"/>
      <c r="AC49" s="1175"/>
      <c r="AD49" s="195">
        <f t="shared" si="4"/>
        <v>120</v>
      </c>
      <c r="AE49" s="572">
        <f t="shared" si="0"/>
        <v>120</v>
      </c>
      <c r="AF49" s="583">
        <v>30</v>
      </c>
      <c r="AG49" s="583">
        <v>90</v>
      </c>
      <c r="AH49" s="681"/>
    </row>
    <row r="50" spans="1:34" s="13" customFormat="1" ht="12.75" customHeight="1">
      <c r="A50" s="655"/>
      <c r="B50" s="586" t="s">
        <v>486</v>
      </c>
      <c r="C50" s="704" t="s">
        <v>123</v>
      </c>
      <c r="D50" s="16" t="s">
        <v>509</v>
      </c>
      <c r="E50" s="603">
        <f>VLOOKUP(D50,'DANH SACH H'!$A$2:$O$36,6,0)</f>
        <v>14</v>
      </c>
      <c r="F50" s="656"/>
      <c r="G50" s="657"/>
      <c r="H50" s="657"/>
      <c r="I50" s="657"/>
      <c r="J50" s="657"/>
      <c r="K50" s="658"/>
      <c r="L50" s="658"/>
      <c r="M50" s="658"/>
      <c r="N50" s="658"/>
      <c r="O50" s="658"/>
      <c r="P50" s="657"/>
      <c r="Q50" s="657"/>
      <c r="R50" s="657"/>
      <c r="S50" s="657"/>
      <c r="T50" s="657"/>
      <c r="U50" s="657"/>
      <c r="V50" s="657"/>
      <c r="W50" s="657"/>
      <c r="X50" s="657"/>
      <c r="Y50" s="657"/>
      <c r="Z50" s="657"/>
      <c r="AA50" s="657"/>
      <c r="AB50" s="659"/>
      <c r="AC50" s="277"/>
      <c r="AD50" s="195">
        <f t="shared" si="4"/>
        <v>0</v>
      </c>
      <c r="AE50" s="572">
        <f t="shared" si="0"/>
        <v>0</v>
      </c>
      <c r="AF50" s="686"/>
      <c r="AG50" s="686"/>
      <c r="AH50" s="678"/>
    </row>
    <row r="51" spans="1:34" s="13" customFormat="1" ht="12.75" customHeight="1">
      <c r="A51" s="655"/>
      <c r="B51" s="695"/>
      <c r="C51" s="704"/>
      <c r="D51" s="671"/>
      <c r="E51" s="603"/>
      <c r="F51" s="656"/>
      <c r="G51" s="657"/>
      <c r="H51" s="657"/>
      <c r="I51" s="657"/>
      <c r="J51" s="657"/>
      <c r="K51" s="658"/>
      <c r="L51" s="658"/>
      <c r="M51" s="658"/>
      <c r="N51" s="658"/>
      <c r="O51" s="658"/>
      <c r="P51" s="657"/>
      <c r="Q51" s="657"/>
      <c r="R51" s="657"/>
      <c r="S51" s="657"/>
      <c r="T51" s="657"/>
      <c r="U51" s="657"/>
      <c r="V51" s="657"/>
      <c r="W51" s="657"/>
      <c r="X51" s="657"/>
      <c r="Y51" s="657"/>
      <c r="Z51" s="657"/>
      <c r="AA51" s="657"/>
      <c r="AB51" s="659"/>
      <c r="AC51" s="277"/>
      <c r="AE51" s="572">
        <f t="shared" si="0"/>
        <v>0</v>
      </c>
      <c r="AF51" s="686"/>
      <c r="AG51" s="686"/>
      <c r="AH51" s="678"/>
    </row>
    <row r="52" spans="1:34" s="645" customFormat="1" ht="12.75" customHeight="1">
      <c r="A52" s="650"/>
      <c r="B52" s="696"/>
      <c r="C52" s="705"/>
      <c r="D52" s="640"/>
      <c r="E52" s="603"/>
      <c r="F52" s="651"/>
      <c r="G52" s="652"/>
      <c r="H52" s="652"/>
      <c r="I52" s="652"/>
      <c r="J52" s="652"/>
      <c r="K52" s="653"/>
      <c r="L52" s="653"/>
      <c r="M52" s="653"/>
      <c r="N52" s="653"/>
      <c r="O52" s="653"/>
      <c r="P52" s="652"/>
      <c r="Q52" s="652"/>
      <c r="R52" s="652"/>
      <c r="S52" s="652"/>
      <c r="T52" s="652"/>
      <c r="U52" s="652"/>
      <c r="V52" s="652"/>
      <c r="W52" s="652"/>
      <c r="X52" s="652"/>
      <c r="Y52" s="652"/>
      <c r="Z52" s="652"/>
      <c r="AA52" s="652"/>
      <c r="AB52" s="654"/>
      <c r="AC52" s="644"/>
      <c r="AE52" s="572">
        <f t="shared" si="0"/>
        <v>0</v>
      </c>
      <c r="AF52" s="684"/>
      <c r="AG52" s="684"/>
      <c r="AH52" s="676"/>
    </row>
    <row r="53" spans="1:35" s="13" customFormat="1" ht="12.75" customHeight="1">
      <c r="A53" s="655"/>
      <c r="B53" s="698" t="s">
        <v>517</v>
      </c>
      <c r="C53" s="689" t="s">
        <v>471</v>
      </c>
      <c r="D53" s="672" t="s">
        <v>511</v>
      </c>
      <c r="E53" s="107">
        <f>VLOOKUP(D53,'DANH SACH H'!$A$2:$O$36,6,0)</f>
        <v>20</v>
      </c>
      <c r="F53" s="656"/>
      <c r="G53" s="657"/>
      <c r="H53" s="657"/>
      <c r="I53" s="657"/>
      <c r="J53" s="657">
        <v>8</v>
      </c>
      <c r="K53" s="657">
        <v>8</v>
      </c>
      <c r="L53" s="657">
        <v>8</v>
      </c>
      <c r="M53" s="657">
        <v>6</v>
      </c>
      <c r="N53" s="658"/>
      <c r="O53" s="658"/>
      <c r="P53" s="657"/>
      <c r="Q53" s="657"/>
      <c r="R53" s="657"/>
      <c r="S53" s="657"/>
      <c r="T53" s="657"/>
      <c r="U53" s="657"/>
      <c r="V53" s="657"/>
      <c r="W53" s="657"/>
      <c r="X53" s="657"/>
      <c r="Y53" s="657"/>
      <c r="Z53" s="657"/>
      <c r="AA53" s="657"/>
      <c r="AB53" s="659"/>
      <c r="AC53" s="1175" t="s">
        <v>514</v>
      </c>
      <c r="AD53" s="13">
        <f aca="true" t="shared" si="5" ref="AD53:AD59">SUM(F53:AB53)</f>
        <v>30</v>
      </c>
      <c r="AE53" s="572">
        <f t="shared" si="0"/>
        <v>30</v>
      </c>
      <c r="AF53" s="685">
        <v>4</v>
      </c>
      <c r="AG53" s="685">
        <v>26</v>
      </c>
      <c r="AI53" s="688"/>
    </row>
    <row r="54" spans="1:35" s="13" customFormat="1" ht="12.75" customHeight="1">
      <c r="A54" s="655"/>
      <c r="B54" s="698" t="s">
        <v>517</v>
      </c>
      <c r="C54" s="689" t="s">
        <v>499</v>
      </c>
      <c r="D54" s="672" t="s">
        <v>511</v>
      </c>
      <c r="E54" s="107">
        <f>VLOOKUP(D54,'DANH SACH H'!$A$2:$O$36,6,0)</f>
        <v>20</v>
      </c>
      <c r="F54" s="656"/>
      <c r="G54" s="657"/>
      <c r="H54" s="657"/>
      <c r="I54" s="657"/>
      <c r="J54" s="657"/>
      <c r="K54" s="658"/>
      <c r="L54" s="658"/>
      <c r="M54" s="658"/>
      <c r="N54" s="658"/>
      <c r="O54" s="658"/>
      <c r="P54" s="657"/>
      <c r="Q54" s="657"/>
      <c r="R54" s="657"/>
      <c r="S54" s="657"/>
      <c r="T54" s="657"/>
      <c r="U54" s="657"/>
      <c r="V54" s="657"/>
      <c r="W54" s="657"/>
      <c r="X54" s="657"/>
      <c r="Y54" s="657"/>
      <c r="Z54" s="657"/>
      <c r="AA54" s="657"/>
      <c r="AB54" s="659"/>
      <c r="AC54" s="1175"/>
      <c r="AD54" s="13">
        <f t="shared" si="5"/>
        <v>0</v>
      </c>
      <c r="AE54" s="572">
        <f t="shared" si="0"/>
        <v>45</v>
      </c>
      <c r="AF54" s="685">
        <v>21</v>
      </c>
      <c r="AG54" s="685">
        <v>24</v>
      </c>
      <c r="AI54" s="688"/>
    </row>
    <row r="55" spans="1:35" s="13" customFormat="1" ht="12.75" customHeight="1">
      <c r="A55" s="655"/>
      <c r="B55" s="699" t="s">
        <v>470</v>
      </c>
      <c r="C55" s="689" t="s">
        <v>482</v>
      </c>
      <c r="D55" s="672" t="s">
        <v>511</v>
      </c>
      <c r="E55" s="107">
        <f>VLOOKUP(D55,'DANH SACH H'!$A$2:$O$36,6,0)</f>
        <v>20</v>
      </c>
      <c r="F55" s="656"/>
      <c r="G55" s="657"/>
      <c r="H55" s="657"/>
      <c r="I55" s="657"/>
      <c r="J55" s="657">
        <v>8</v>
      </c>
      <c r="K55" s="657">
        <v>8</v>
      </c>
      <c r="L55" s="657">
        <v>8</v>
      </c>
      <c r="M55" s="657">
        <v>8</v>
      </c>
      <c r="N55" s="657">
        <v>8</v>
      </c>
      <c r="O55" s="657">
        <v>5</v>
      </c>
      <c r="P55" s="657"/>
      <c r="Q55" s="657"/>
      <c r="R55" s="657"/>
      <c r="S55" s="657"/>
      <c r="T55" s="657"/>
      <c r="U55" s="657"/>
      <c r="V55" s="657"/>
      <c r="W55" s="657"/>
      <c r="X55" s="657"/>
      <c r="Y55" s="657"/>
      <c r="Z55" s="657"/>
      <c r="AA55" s="657"/>
      <c r="AB55" s="659"/>
      <c r="AC55" s="1175"/>
      <c r="AD55" s="13">
        <f t="shared" si="5"/>
        <v>45</v>
      </c>
      <c r="AE55" s="572">
        <f t="shared" si="0"/>
        <v>45</v>
      </c>
      <c r="AF55" s="685">
        <v>15</v>
      </c>
      <c r="AG55" s="685">
        <v>30</v>
      </c>
      <c r="AI55" s="688"/>
    </row>
    <row r="56" spans="1:34" s="13" customFormat="1" ht="12.75" customHeight="1">
      <c r="A56" s="655"/>
      <c r="B56" s="695" t="s">
        <v>91</v>
      </c>
      <c r="C56" s="690" t="s">
        <v>479</v>
      </c>
      <c r="D56" s="672" t="s">
        <v>511</v>
      </c>
      <c r="E56" s="107">
        <f>VLOOKUP(D56,'DANH SACH H'!$A$2:$O$36,6,0)</f>
        <v>20</v>
      </c>
      <c r="F56" s="656"/>
      <c r="G56" s="657"/>
      <c r="H56" s="657"/>
      <c r="I56" s="657"/>
      <c r="J56" s="657">
        <v>8</v>
      </c>
      <c r="K56" s="657">
        <v>8</v>
      </c>
      <c r="L56" s="657">
        <v>8</v>
      </c>
      <c r="M56" s="657">
        <v>8</v>
      </c>
      <c r="N56" s="657">
        <v>8</v>
      </c>
      <c r="O56" s="657">
        <v>8</v>
      </c>
      <c r="P56" s="657">
        <v>12</v>
      </c>
      <c r="Q56" s="657">
        <v>12</v>
      </c>
      <c r="R56" s="657">
        <v>12</v>
      </c>
      <c r="S56" s="657">
        <v>12</v>
      </c>
      <c r="T56" s="657">
        <v>12</v>
      </c>
      <c r="U56" s="657">
        <v>12</v>
      </c>
      <c r="V56" s="657">
        <v>12</v>
      </c>
      <c r="W56" s="657">
        <v>12</v>
      </c>
      <c r="X56" s="657">
        <v>6</v>
      </c>
      <c r="Y56" s="657"/>
      <c r="Z56" s="657"/>
      <c r="AA56" s="657"/>
      <c r="AB56" s="659"/>
      <c r="AC56" s="1175"/>
      <c r="AD56" s="13">
        <f t="shared" si="5"/>
        <v>150</v>
      </c>
      <c r="AE56" s="572">
        <f t="shared" si="0"/>
        <v>150</v>
      </c>
      <c r="AF56" s="686">
        <v>30</v>
      </c>
      <c r="AG56" s="686">
        <v>120</v>
      </c>
      <c r="AH56" s="678"/>
    </row>
    <row r="57" spans="1:34" s="13" customFormat="1" ht="12.75" customHeight="1">
      <c r="A57" s="655"/>
      <c r="B57" s="695" t="s">
        <v>70</v>
      </c>
      <c r="C57" s="691" t="s">
        <v>513</v>
      </c>
      <c r="D57" s="672" t="s">
        <v>511</v>
      </c>
      <c r="E57" s="107">
        <f>VLOOKUP(D57,'DANH SACH H'!$A$2:$O$36,6,0)</f>
        <v>20</v>
      </c>
      <c r="F57" s="656"/>
      <c r="G57" s="657"/>
      <c r="H57" s="657"/>
      <c r="I57" s="657"/>
      <c r="J57" s="657"/>
      <c r="K57" s="658"/>
      <c r="L57" s="658"/>
      <c r="M57" s="658"/>
      <c r="N57" s="658">
        <v>8</v>
      </c>
      <c r="O57" s="658">
        <v>8</v>
      </c>
      <c r="P57" s="657">
        <v>12</v>
      </c>
      <c r="Q57" s="657">
        <v>12</v>
      </c>
      <c r="R57" s="657">
        <v>12</v>
      </c>
      <c r="S57" s="657">
        <v>12</v>
      </c>
      <c r="T57" s="657">
        <v>12</v>
      </c>
      <c r="U57" s="657">
        <v>12</v>
      </c>
      <c r="V57" s="657">
        <v>12</v>
      </c>
      <c r="W57" s="657">
        <v>12</v>
      </c>
      <c r="X57" s="657">
        <v>12</v>
      </c>
      <c r="Y57" s="657"/>
      <c r="Z57" s="657"/>
      <c r="AA57" s="657"/>
      <c r="AB57" s="659"/>
      <c r="AC57" s="1175"/>
      <c r="AD57" s="13">
        <f t="shared" si="5"/>
        <v>124</v>
      </c>
      <c r="AE57" s="572">
        <f t="shared" si="0"/>
        <v>120</v>
      </c>
      <c r="AF57" s="686">
        <v>30</v>
      </c>
      <c r="AG57" s="686">
        <v>90</v>
      </c>
      <c r="AH57" s="678"/>
    </row>
    <row r="58" spans="1:34" s="13" customFormat="1" ht="12.75" customHeight="1">
      <c r="A58" s="655"/>
      <c r="B58" s="125" t="s">
        <v>488</v>
      </c>
      <c r="C58" s="704" t="s">
        <v>123</v>
      </c>
      <c r="D58" s="671"/>
      <c r="E58" s="603"/>
      <c r="F58" s="656"/>
      <c r="G58" s="657"/>
      <c r="H58" s="657"/>
      <c r="I58" s="657"/>
      <c r="J58" s="657"/>
      <c r="K58" s="658"/>
      <c r="L58" s="658"/>
      <c r="M58" s="658"/>
      <c r="N58" s="658"/>
      <c r="O58" s="658"/>
      <c r="P58" s="657"/>
      <c r="Q58" s="657"/>
      <c r="R58" s="657"/>
      <c r="S58" s="657"/>
      <c r="T58" s="657"/>
      <c r="U58" s="657"/>
      <c r="V58" s="657"/>
      <c r="W58" s="657"/>
      <c r="X58" s="657"/>
      <c r="Y58" s="657"/>
      <c r="Z58" s="657"/>
      <c r="AA58" s="657"/>
      <c r="AB58" s="659"/>
      <c r="AC58" s="277"/>
      <c r="AD58" s="13">
        <f t="shared" si="5"/>
        <v>0</v>
      </c>
      <c r="AE58" s="572">
        <f t="shared" si="0"/>
        <v>0</v>
      </c>
      <c r="AF58" s="686"/>
      <c r="AG58" s="686"/>
      <c r="AH58" s="678"/>
    </row>
    <row r="59" spans="1:34" s="645" customFormat="1" ht="12.75" customHeight="1">
      <c r="A59" s="650"/>
      <c r="B59" s="696"/>
      <c r="C59" s="705"/>
      <c r="D59" s="640"/>
      <c r="E59" s="603"/>
      <c r="F59" s="651"/>
      <c r="G59" s="652"/>
      <c r="H59" s="652"/>
      <c r="I59" s="652"/>
      <c r="J59" s="652"/>
      <c r="K59" s="653"/>
      <c r="L59" s="653"/>
      <c r="M59" s="653"/>
      <c r="N59" s="653"/>
      <c r="O59" s="653"/>
      <c r="P59" s="652"/>
      <c r="Q59" s="652"/>
      <c r="R59" s="652"/>
      <c r="S59" s="652"/>
      <c r="T59" s="652"/>
      <c r="U59" s="652"/>
      <c r="V59" s="652"/>
      <c r="W59" s="652"/>
      <c r="X59" s="652"/>
      <c r="Y59" s="652"/>
      <c r="Z59" s="652"/>
      <c r="AA59" s="652"/>
      <c r="AB59" s="654"/>
      <c r="AC59" s="644"/>
      <c r="AD59" s="13">
        <f t="shared" si="5"/>
        <v>0</v>
      </c>
      <c r="AE59" s="572">
        <f t="shared" si="0"/>
        <v>0</v>
      </c>
      <c r="AF59" s="684"/>
      <c r="AG59" s="684"/>
      <c r="AH59" s="676"/>
    </row>
    <row r="60" spans="1:34" s="13" customFormat="1" ht="12.75" customHeight="1">
      <c r="A60" s="655"/>
      <c r="B60" s="698" t="s">
        <v>517</v>
      </c>
      <c r="C60" s="680" t="s">
        <v>512</v>
      </c>
      <c r="D60" s="16" t="s">
        <v>508</v>
      </c>
      <c r="E60" s="603">
        <f>VLOOKUP(D60,'DANH SACH H'!$A$2:$O$36,6,0)</f>
        <v>21</v>
      </c>
      <c r="F60" s="656"/>
      <c r="G60" s="657"/>
      <c r="H60" s="657"/>
      <c r="I60" s="657"/>
      <c r="J60" s="657"/>
      <c r="K60" s="658"/>
      <c r="L60" s="658"/>
      <c r="M60" s="658"/>
      <c r="N60" s="658">
        <v>4</v>
      </c>
      <c r="O60" s="658">
        <v>4</v>
      </c>
      <c r="P60" s="658">
        <v>4</v>
      </c>
      <c r="Q60" s="658">
        <v>4</v>
      </c>
      <c r="R60" s="658">
        <v>4</v>
      </c>
      <c r="S60" s="658">
        <v>4</v>
      </c>
      <c r="T60" s="658">
        <v>4</v>
      </c>
      <c r="U60" s="658">
        <v>2</v>
      </c>
      <c r="V60" s="657"/>
      <c r="W60" s="657"/>
      <c r="X60" s="657"/>
      <c r="Y60" s="657"/>
      <c r="Z60" s="657"/>
      <c r="AA60" s="657"/>
      <c r="AB60" s="659"/>
      <c r="AC60" s="277"/>
      <c r="AD60" s="13">
        <f aca="true" t="shared" si="6" ref="AD60:AD65">SUM(F60:AB60)</f>
        <v>30</v>
      </c>
      <c r="AE60" s="572">
        <f t="shared" si="0"/>
        <v>30</v>
      </c>
      <c r="AF60" s="685">
        <v>30</v>
      </c>
      <c r="AG60" s="686"/>
      <c r="AH60" s="264"/>
    </row>
    <row r="61" spans="1:34" s="13" customFormat="1" ht="12.75" customHeight="1">
      <c r="A61" s="655"/>
      <c r="B61" s="698" t="s">
        <v>517</v>
      </c>
      <c r="C61" s="680" t="s">
        <v>459</v>
      </c>
      <c r="D61" s="16" t="s">
        <v>508</v>
      </c>
      <c r="E61" s="603">
        <f>VLOOKUP(D61,'DANH SACH H'!$A$2:$O$36,6,0)</f>
        <v>21</v>
      </c>
      <c r="F61" s="656"/>
      <c r="G61" s="657"/>
      <c r="H61" s="657"/>
      <c r="I61" s="657"/>
      <c r="J61" s="657"/>
      <c r="K61" s="658"/>
      <c r="L61" s="658"/>
      <c r="M61" s="658"/>
      <c r="N61" s="658"/>
      <c r="O61" s="658"/>
      <c r="P61" s="657"/>
      <c r="Q61" s="657"/>
      <c r="R61" s="657"/>
      <c r="S61" s="657"/>
      <c r="T61" s="657"/>
      <c r="U61" s="657"/>
      <c r="V61" s="657">
        <v>4</v>
      </c>
      <c r="W61" s="657">
        <v>4</v>
      </c>
      <c r="X61" s="657">
        <v>4</v>
      </c>
      <c r="Y61" s="657">
        <v>5</v>
      </c>
      <c r="Z61" s="657"/>
      <c r="AA61" s="657"/>
      <c r="AB61" s="659"/>
      <c r="AC61" s="277"/>
      <c r="AD61" s="13">
        <f t="shared" si="6"/>
        <v>17</v>
      </c>
      <c r="AE61" s="572">
        <f t="shared" si="0"/>
        <v>15</v>
      </c>
      <c r="AF61" s="685">
        <v>15</v>
      </c>
      <c r="AG61" s="686"/>
      <c r="AH61" s="264"/>
    </row>
    <row r="62" spans="1:34" s="13" customFormat="1" ht="12.75" customHeight="1">
      <c r="A62" s="655"/>
      <c r="B62" s="698" t="s">
        <v>517</v>
      </c>
      <c r="C62" s="680" t="s">
        <v>471</v>
      </c>
      <c r="D62" s="16" t="s">
        <v>508</v>
      </c>
      <c r="E62" s="603">
        <f>VLOOKUP(D62,'DANH SACH H'!$A$2:$O$36,6,0)</f>
        <v>21</v>
      </c>
      <c r="F62" s="656"/>
      <c r="G62" s="657"/>
      <c r="H62" s="657"/>
      <c r="I62" s="657"/>
      <c r="J62" s="657"/>
      <c r="K62" s="658"/>
      <c r="L62" s="658"/>
      <c r="M62" s="658"/>
      <c r="N62" s="658"/>
      <c r="O62" s="658"/>
      <c r="P62" s="657"/>
      <c r="Q62" s="657"/>
      <c r="R62" s="657"/>
      <c r="S62" s="657">
        <v>4</v>
      </c>
      <c r="T62" s="657">
        <v>4</v>
      </c>
      <c r="U62" s="657">
        <v>4</v>
      </c>
      <c r="V62" s="657">
        <v>4</v>
      </c>
      <c r="W62" s="657">
        <v>4</v>
      </c>
      <c r="X62" s="657">
        <v>4</v>
      </c>
      <c r="Y62" s="657">
        <v>4</v>
      </c>
      <c r="Z62" s="657">
        <v>2</v>
      </c>
      <c r="AA62" s="657"/>
      <c r="AB62" s="659"/>
      <c r="AC62" s="277"/>
      <c r="AD62" s="13">
        <f t="shared" si="6"/>
        <v>30</v>
      </c>
      <c r="AE62" s="572">
        <f t="shared" si="0"/>
        <v>30</v>
      </c>
      <c r="AF62" s="685">
        <v>30</v>
      </c>
      <c r="AG62" s="686"/>
      <c r="AH62" s="264"/>
    </row>
    <row r="63" spans="1:34" s="13" customFormat="1" ht="12.75" customHeight="1">
      <c r="A63" s="655"/>
      <c r="B63" s="695" t="s">
        <v>71</v>
      </c>
      <c r="C63" s="637" t="s">
        <v>483</v>
      </c>
      <c r="D63" s="16" t="s">
        <v>508</v>
      </c>
      <c r="E63" s="603">
        <f>VLOOKUP(D63,'DANH SACH H'!$A$2:$O$36,6,0)</f>
        <v>21</v>
      </c>
      <c r="F63" s="656">
        <v>4</v>
      </c>
      <c r="G63" s="656">
        <v>4</v>
      </c>
      <c r="H63" s="656">
        <v>4</v>
      </c>
      <c r="I63" s="656">
        <v>4</v>
      </c>
      <c r="J63" s="656">
        <v>4</v>
      </c>
      <c r="K63" s="656">
        <v>4</v>
      </c>
      <c r="L63" s="656">
        <v>4</v>
      </c>
      <c r="M63" s="656">
        <v>4</v>
      </c>
      <c r="N63" s="656">
        <v>4</v>
      </c>
      <c r="O63" s="656">
        <v>4</v>
      </c>
      <c r="P63" s="656">
        <v>4</v>
      </c>
      <c r="Q63" s="656">
        <v>4</v>
      </c>
      <c r="R63" s="656">
        <v>4</v>
      </c>
      <c r="S63" s="656">
        <v>4</v>
      </c>
      <c r="T63" s="656">
        <v>4</v>
      </c>
      <c r="U63" s="656">
        <v>4</v>
      </c>
      <c r="V63" s="656">
        <v>4</v>
      </c>
      <c r="W63" s="657">
        <v>2</v>
      </c>
      <c r="X63" s="657"/>
      <c r="Y63" s="657"/>
      <c r="Z63" s="657"/>
      <c r="AA63" s="657"/>
      <c r="AB63" s="659"/>
      <c r="AC63" s="277"/>
      <c r="AD63" s="13">
        <f t="shared" si="6"/>
        <v>70</v>
      </c>
      <c r="AE63" s="572">
        <f t="shared" si="0"/>
        <v>70</v>
      </c>
      <c r="AF63" s="583">
        <v>52</v>
      </c>
      <c r="AG63" s="583">
        <v>18</v>
      </c>
      <c r="AH63" s="692"/>
    </row>
    <row r="64" spans="1:34" s="13" customFormat="1" ht="12.75" customHeight="1">
      <c r="A64" s="655"/>
      <c r="B64" s="695" t="s">
        <v>69</v>
      </c>
      <c r="C64" s="637" t="s">
        <v>484</v>
      </c>
      <c r="D64" s="16" t="s">
        <v>508</v>
      </c>
      <c r="E64" s="603">
        <f>VLOOKUP(D64,'DANH SACH H'!$A$2:$O$36,6,0)</f>
        <v>21</v>
      </c>
      <c r="F64" s="656">
        <v>4</v>
      </c>
      <c r="G64" s="656">
        <v>4</v>
      </c>
      <c r="H64" s="656">
        <v>4</v>
      </c>
      <c r="I64" s="656">
        <v>4</v>
      </c>
      <c r="J64" s="656">
        <v>4</v>
      </c>
      <c r="K64" s="656">
        <v>4</v>
      </c>
      <c r="L64" s="656">
        <v>4</v>
      </c>
      <c r="M64" s="656">
        <v>4</v>
      </c>
      <c r="N64" s="656">
        <v>4</v>
      </c>
      <c r="O64" s="656">
        <v>4</v>
      </c>
      <c r="P64" s="656">
        <v>4</v>
      </c>
      <c r="Q64" s="656">
        <v>1</v>
      </c>
      <c r="R64" s="656"/>
      <c r="S64" s="656"/>
      <c r="T64" s="656"/>
      <c r="U64" s="656"/>
      <c r="V64" s="657"/>
      <c r="W64" s="657"/>
      <c r="X64" s="657"/>
      <c r="Y64" s="657"/>
      <c r="Z64" s="657"/>
      <c r="AA64" s="657"/>
      <c r="AB64" s="659"/>
      <c r="AC64" s="277"/>
      <c r="AD64" s="13">
        <f t="shared" si="6"/>
        <v>45</v>
      </c>
      <c r="AE64" s="572">
        <f t="shared" si="0"/>
        <v>45</v>
      </c>
      <c r="AF64" s="583">
        <v>38</v>
      </c>
      <c r="AG64" s="583">
        <v>7</v>
      </c>
      <c r="AH64" s="692"/>
    </row>
    <row r="65" spans="1:34" s="13" customFormat="1" ht="12.75" customHeight="1">
      <c r="A65" s="655"/>
      <c r="B65" s="695" t="s">
        <v>135</v>
      </c>
      <c r="C65" s="637" t="s">
        <v>433</v>
      </c>
      <c r="D65" s="16" t="s">
        <v>508</v>
      </c>
      <c r="E65" s="603">
        <f>VLOOKUP(D65,'DANH SACH H'!$A$2:$O$36,6,0)</f>
        <v>21</v>
      </c>
      <c r="F65" s="656">
        <v>4</v>
      </c>
      <c r="G65" s="656">
        <v>4</v>
      </c>
      <c r="H65" s="656">
        <v>4</v>
      </c>
      <c r="I65" s="656"/>
      <c r="J65" s="656"/>
      <c r="K65" s="656"/>
      <c r="L65" s="656"/>
      <c r="M65" s="658"/>
      <c r="N65" s="658"/>
      <c r="O65" s="658"/>
      <c r="P65" s="657"/>
      <c r="Q65" s="657"/>
      <c r="R65" s="657">
        <v>4</v>
      </c>
      <c r="S65" s="657">
        <v>4</v>
      </c>
      <c r="T65" s="657">
        <v>4</v>
      </c>
      <c r="U65" s="657">
        <v>4</v>
      </c>
      <c r="V65" s="657">
        <v>2</v>
      </c>
      <c r="W65" s="657"/>
      <c r="X65" s="657"/>
      <c r="Y65" s="657"/>
      <c r="Z65" s="657"/>
      <c r="AA65" s="657"/>
      <c r="AB65" s="659"/>
      <c r="AC65" s="277"/>
      <c r="AD65" s="13">
        <f t="shared" si="6"/>
        <v>30</v>
      </c>
      <c r="AE65" s="572">
        <f aca="true" t="shared" si="7" ref="AE65:AE88">AF65+AG65</f>
        <v>30</v>
      </c>
      <c r="AF65" s="583">
        <v>24</v>
      </c>
      <c r="AG65" s="583">
        <v>6</v>
      </c>
      <c r="AH65" s="692"/>
    </row>
    <row r="66" spans="1:34" s="13" customFormat="1" ht="12.75" customHeight="1">
      <c r="A66" s="655"/>
      <c r="B66" s="695" t="s">
        <v>69</v>
      </c>
      <c r="C66" s="687" t="s">
        <v>515</v>
      </c>
      <c r="D66" s="16" t="s">
        <v>508</v>
      </c>
      <c r="E66" s="603">
        <f>VLOOKUP(D66,'DANH SACH H'!$A$2:$O$36,6,0)</f>
        <v>21</v>
      </c>
      <c r="F66" s="656">
        <v>8</v>
      </c>
      <c r="G66" s="656">
        <v>8</v>
      </c>
      <c r="H66" s="656">
        <v>8</v>
      </c>
      <c r="I66" s="656">
        <v>6</v>
      </c>
      <c r="J66" s="656">
        <v>6</v>
      </c>
      <c r="K66" s="656">
        <v>6</v>
      </c>
      <c r="L66" s="656">
        <v>6</v>
      </c>
      <c r="M66" s="656">
        <v>6</v>
      </c>
      <c r="N66" s="656">
        <v>6</v>
      </c>
      <c r="O66" s="656">
        <v>6</v>
      </c>
      <c r="P66" s="656">
        <v>6</v>
      </c>
      <c r="Q66" s="656">
        <v>6</v>
      </c>
      <c r="R66" s="656">
        <v>6</v>
      </c>
      <c r="S66" s="656">
        <v>6</v>
      </c>
      <c r="T66" s="656">
        <v>6</v>
      </c>
      <c r="U66" s="656">
        <v>6</v>
      </c>
      <c r="V66" s="656">
        <v>6</v>
      </c>
      <c r="W66" s="656">
        <v>6</v>
      </c>
      <c r="X66" s="656">
        <v>6</v>
      </c>
      <c r="Y66" s="657"/>
      <c r="Z66" s="657"/>
      <c r="AA66" s="657"/>
      <c r="AB66" s="659"/>
      <c r="AC66" s="277"/>
      <c r="AD66" s="13">
        <f aca="true" t="shared" si="8" ref="AD66:AD71">SUM(F66:AB66)</f>
        <v>120</v>
      </c>
      <c r="AE66" s="572">
        <f t="shared" si="7"/>
        <v>120</v>
      </c>
      <c r="AF66" s="686">
        <v>30</v>
      </c>
      <c r="AG66" s="686">
        <v>90</v>
      </c>
      <c r="AH66" s="264"/>
    </row>
    <row r="67" spans="1:34" s="13" customFormat="1" ht="12.75" customHeight="1">
      <c r="A67" s="655"/>
      <c r="B67" s="695" t="s">
        <v>91</v>
      </c>
      <c r="C67" s="687" t="s">
        <v>479</v>
      </c>
      <c r="D67" s="16" t="s">
        <v>508</v>
      </c>
      <c r="E67" s="603">
        <f>VLOOKUP(D67,'DANH SACH H'!$A$2:$O$36,6,0)</f>
        <v>21</v>
      </c>
      <c r="F67" s="656">
        <v>8</v>
      </c>
      <c r="G67" s="656">
        <v>8</v>
      </c>
      <c r="H67" s="656">
        <v>8</v>
      </c>
      <c r="I67" s="656">
        <v>6</v>
      </c>
      <c r="J67" s="656">
        <v>6</v>
      </c>
      <c r="K67" s="656">
        <v>6</v>
      </c>
      <c r="L67" s="656">
        <v>6</v>
      </c>
      <c r="M67" s="656">
        <v>6</v>
      </c>
      <c r="N67" s="656">
        <v>6</v>
      </c>
      <c r="O67" s="656">
        <v>6</v>
      </c>
      <c r="P67" s="656">
        <v>6</v>
      </c>
      <c r="Q67" s="656">
        <v>6</v>
      </c>
      <c r="R67" s="656">
        <v>6</v>
      </c>
      <c r="S67" s="656">
        <v>6</v>
      </c>
      <c r="T67" s="656">
        <v>6</v>
      </c>
      <c r="U67" s="656">
        <v>6</v>
      </c>
      <c r="V67" s="656">
        <v>6</v>
      </c>
      <c r="W67" s="656">
        <v>6</v>
      </c>
      <c r="X67" s="656">
        <v>6</v>
      </c>
      <c r="Y67" s="657"/>
      <c r="Z67" s="657"/>
      <c r="AA67" s="657"/>
      <c r="AB67" s="659"/>
      <c r="AC67" s="277"/>
      <c r="AD67" s="13">
        <f t="shared" si="8"/>
        <v>120</v>
      </c>
      <c r="AE67" s="572">
        <f t="shared" si="7"/>
        <v>120</v>
      </c>
      <c r="AF67" s="686">
        <v>30</v>
      </c>
      <c r="AG67" s="686">
        <v>90</v>
      </c>
      <c r="AH67" s="678"/>
    </row>
    <row r="68" spans="1:34" s="13" customFormat="1" ht="12.75" customHeight="1">
      <c r="A68" s="655"/>
      <c r="B68" s="695" t="s">
        <v>516</v>
      </c>
      <c r="C68" s="704" t="s">
        <v>123</v>
      </c>
      <c r="D68" s="16" t="s">
        <v>508</v>
      </c>
      <c r="E68" s="603">
        <f>VLOOKUP(D68,'DANH SACH H'!$A$2:$O$36,6,0)</f>
        <v>21</v>
      </c>
      <c r="F68" s="656"/>
      <c r="G68" s="657"/>
      <c r="H68" s="657"/>
      <c r="I68" s="657"/>
      <c r="J68" s="657"/>
      <c r="K68" s="658"/>
      <c r="L68" s="658"/>
      <c r="M68" s="658"/>
      <c r="N68" s="658"/>
      <c r="O68" s="658"/>
      <c r="P68" s="657"/>
      <c r="Q68" s="657"/>
      <c r="R68" s="657"/>
      <c r="S68" s="657"/>
      <c r="T68" s="657"/>
      <c r="U68" s="657"/>
      <c r="V68" s="657"/>
      <c r="W68" s="657"/>
      <c r="X68" s="657"/>
      <c r="Y68" s="657"/>
      <c r="Z68" s="657"/>
      <c r="AA68" s="657"/>
      <c r="AB68" s="659"/>
      <c r="AC68" s="277"/>
      <c r="AD68" s="13">
        <f t="shared" si="8"/>
        <v>0</v>
      </c>
      <c r="AE68" s="572">
        <f t="shared" si="7"/>
        <v>0</v>
      </c>
      <c r="AF68" s="686"/>
      <c r="AG68" s="686"/>
      <c r="AH68" s="678"/>
    </row>
    <row r="69" spans="1:34" s="13" customFormat="1" ht="12.75" customHeight="1" thickBot="1">
      <c r="A69" s="655"/>
      <c r="B69" s="695"/>
      <c r="C69" s="704"/>
      <c r="D69" s="16"/>
      <c r="E69" s="603"/>
      <c r="F69" s="656"/>
      <c r="G69" s="657"/>
      <c r="H69" s="657"/>
      <c r="I69" s="657"/>
      <c r="J69" s="657"/>
      <c r="K69" s="658"/>
      <c r="L69" s="658"/>
      <c r="M69" s="658"/>
      <c r="N69" s="658"/>
      <c r="O69" s="658"/>
      <c r="P69" s="657"/>
      <c r="Q69" s="657"/>
      <c r="R69" s="657"/>
      <c r="S69" s="657"/>
      <c r="T69" s="657"/>
      <c r="U69" s="657"/>
      <c r="V69" s="657"/>
      <c r="W69" s="657"/>
      <c r="X69" s="657"/>
      <c r="Y69" s="657"/>
      <c r="Z69" s="657"/>
      <c r="AA69" s="657"/>
      <c r="AB69" s="659"/>
      <c r="AC69" s="277"/>
      <c r="AD69" s="13">
        <f t="shared" si="8"/>
        <v>0</v>
      </c>
      <c r="AE69" s="572">
        <f t="shared" si="7"/>
        <v>0</v>
      </c>
      <c r="AF69" s="686"/>
      <c r="AG69" s="686"/>
      <c r="AH69" s="678"/>
    </row>
    <row r="70" spans="1:34" s="13" customFormat="1" ht="12.75" customHeight="1" thickBot="1">
      <c r="A70" s="655"/>
      <c r="B70" s="753" t="s">
        <v>517</v>
      </c>
      <c r="C70" s="665" t="s">
        <v>545</v>
      </c>
      <c r="D70" s="611" t="s">
        <v>538</v>
      </c>
      <c r="E70" s="582">
        <f>VLOOKUP(D70,'DANH SACH H'!$A$2:$O$36,7,0)</f>
        <v>10</v>
      </c>
      <c r="F70" s="656"/>
      <c r="G70" s="657"/>
      <c r="H70" s="657"/>
      <c r="I70" s="657"/>
      <c r="J70" s="657">
        <v>4</v>
      </c>
      <c r="K70" s="657">
        <v>4</v>
      </c>
      <c r="L70" s="657">
        <v>4</v>
      </c>
      <c r="M70" s="657">
        <v>4</v>
      </c>
      <c r="N70" s="658">
        <v>8</v>
      </c>
      <c r="O70" s="658">
        <v>8</v>
      </c>
      <c r="P70" s="658">
        <v>8</v>
      </c>
      <c r="Q70" s="658">
        <v>5</v>
      </c>
      <c r="R70" s="658"/>
      <c r="S70" s="658"/>
      <c r="T70" s="658"/>
      <c r="U70" s="658"/>
      <c r="V70" s="658"/>
      <c r="W70" s="658"/>
      <c r="X70" s="658"/>
      <c r="Y70" s="658"/>
      <c r="Z70" s="657"/>
      <c r="AA70" s="657"/>
      <c r="AB70" s="659"/>
      <c r="AC70" s="277"/>
      <c r="AD70" s="13">
        <f t="shared" si="8"/>
        <v>45</v>
      </c>
      <c r="AE70" s="572">
        <f t="shared" si="7"/>
        <v>45</v>
      </c>
      <c r="AF70" s="686">
        <v>45</v>
      </c>
      <c r="AG70" s="686"/>
      <c r="AH70" s="678"/>
    </row>
    <row r="71" spans="1:34" s="13" customFormat="1" ht="12.75" customHeight="1" thickBot="1">
      <c r="A71" s="655"/>
      <c r="B71" s="753" t="s">
        <v>517</v>
      </c>
      <c r="C71" s="665" t="s">
        <v>546</v>
      </c>
      <c r="D71" s="611" t="s">
        <v>538</v>
      </c>
      <c r="E71" s="582">
        <f>VLOOKUP(D71,'DANH SACH H'!$A$2:$O$36,7,0)</f>
        <v>10</v>
      </c>
      <c r="F71" s="656"/>
      <c r="G71" s="657"/>
      <c r="H71" s="657"/>
      <c r="I71" s="657"/>
      <c r="J71" s="657">
        <v>4</v>
      </c>
      <c r="K71" s="657">
        <v>4</v>
      </c>
      <c r="L71" s="657">
        <v>4</v>
      </c>
      <c r="M71" s="657">
        <v>3</v>
      </c>
      <c r="N71" s="658"/>
      <c r="O71" s="658"/>
      <c r="P71" s="657"/>
      <c r="Q71" s="657"/>
      <c r="R71" s="657"/>
      <c r="S71" s="657"/>
      <c r="T71" s="657"/>
      <c r="U71" s="657"/>
      <c r="V71" s="657"/>
      <c r="W71" s="657"/>
      <c r="X71" s="657"/>
      <c r="Y71" s="657"/>
      <c r="Z71" s="657"/>
      <c r="AA71" s="657"/>
      <c r="AB71" s="659"/>
      <c r="AC71" s="277"/>
      <c r="AD71" s="13">
        <f t="shared" si="8"/>
        <v>15</v>
      </c>
      <c r="AE71" s="572">
        <f t="shared" si="7"/>
        <v>15</v>
      </c>
      <c r="AF71" s="686">
        <v>15</v>
      </c>
      <c r="AG71" s="686"/>
      <c r="AH71" s="678"/>
    </row>
    <row r="72" spans="1:34" s="13" customFormat="1" ht="12.75" customHeight="1" thickBot="1">
      <c r="A72" s="655"/>
      <c r="B72" s="753" t="s">
        <v>517</v>
      </c>
      <c r="C72" s="665" t="s">
        <v>547</v>
      </c>
      <c r="D72" s="611" t="s">
        <v>538</v>
      </c>
      <c r="E72" s="582">
        <f>VLOOKUP(D72,'DANH SACH H'!$A$2:$O$36,7,0)</f>
        <v>10</v>
      </c>
      <c r="F72" s="656"/>
      <c r="G72" s="657"/>
      <c r="H72" s="657"/>
      <c r="I72" s="657"/>
      <c r="J72" s="657">
        <v>4</v>
      </c>
      <c r="K72" s="657">
        <v>4</v>
      </c>
      <c r="L72" s="657">
        <v>4</v>
      </c>
      <c r="M72" s="657">
        <v>4</v>
      </c>
      <c r="N72" s="657">
        <v>4</v>
      </c>
      <c r="O72" s="657">
        <v>4</v>
      </c>
      <c r="P72" s="657">
        <v>4</v>
      </c>
      <c r="Q72" s="657">
        <v>2</v>
      </c>
      <c r="R72" s="657"/>
      <c r="S72" s="657"/>
      <c r="T72" s="657"/>
      <c r="U72" s="657"/>
      <c r="V72" s="657"/>
      <c r="W72" s="657"/>
      <c r="X72" s="657"/>
      <c r="Y72" s="657"/>
      <c r="Z72" s="657"/>
      <c r="AA72" s="657"/>
      <c r="AB72" s="659"/>
      <c r="AC72" s="277"/>
      <c r="AD72" s="13">
        <f aca="true" t="shared" si="9" ref="AD72:AD79">SUM(F72:AB72)</f>
        <v>30</v>
      </c>
      <c r="AE72" s="572">
        <f t="shared" si="7"/>
        <v>30</v>
      </c>
      <c r="AF72" s="686">
        <v>30</v>
      </c>
      <c r="AG72" s="686"/>
      <c r="AH72" s="678"/>
    </row>
    <row r="73" spans="1:33" s="264" customFormat="1" ht="15.75" thickBot="1">
      <c r="A73" s="748"/>
      <c r="B73" s="753" t="s">
        <v>517</v>
      </c>
      <c r="C73" s="680" t="s">
        <v>539</v>
      </c>
      <c r="D73" s="611" t="s">
        <v>538</v>
      </c>
      <c r="E73" s="582">
        <f>VLOOKUP(D73,'DANH SACH H'!$A$2:$O$36,7,0)</f>
        <v>10</v>
      </c>
      <c r="F73" s="749"/>
      <c r="G73" s="750"/>
      <c r="H73" s="750"/>
      <c r="I73" s="750"/>
      <c r="J73" s="750"/>
      <c r="K73" s="751"/>
      <c r="L73" s="751"/>
      <c r="M73" s="751"/>
      <c r="N73" s="751"/>
      <c r="O73" s="751"/>
      <c r="P73" s="750"/>
      <c r="Q73" s="750"/>
      <c r="R73" s="750"/>
      <c r="S73" s="750"/>
      <c r="T73" s="750"/>
      <c r="U73" s="750"/>
      <c r="V73" s="750"/>
      <c r="W73" s="750"/>
      <c r="X73" s="750"/>
      <c r="Y73" s="750"/>
      <c r="Z73" s="750"/>
      <c r="AA73" s="750"/>
      <c r="AB73" s="752"/>
      <c r="AC73" s="267"/>
      <c r="AD73" s="13">
        <f t="shared" si="9"/>
        <v>0</v>
      </c>
      <c r="AE73" s="572">
        <f t="shared" si="7"/>
        <v>30</v>
      </c>
      <c r="AF73" s="686">
        <v>30</v>
      </c>
      <c r="AG73" s="686"/>
    </row>
    <row r="74" spans="1:33" s="264" customFormat="1" ht="15.75" thickBot="1">
      <c r="A74" s="748"/>
      <c r="B74" s="699" t="s">
        <v>470</v>
      </c>
      <c r="C74" s="680" t="s">
        <v>540</v>
      </c>
      <c r="D74" s="611" t="s">
        <v>538</v>
      </c>
      <c r="E74" s="582">
        <f>VLOOKUP(D74,'DANH SACH H'!$A$2:$O$36,7,0)</f>
        <v>10</v>
      </c>
      <c r="F74" s="749"/>
      <c r="G74" s="750"/>
      <c r="H74" s="750"/>
      <c r="I74" s="750"/>
      <c r="J74" s="750"/>
      <c r="K74" s="751"/>
      <c r="L74" s="751">
        <v>8</v>
      </c>
      <c r="M74" s="751">
        <v>8</v>
      </c>
      <c r="N74" s="751">
        <v>8</v>
      </c>
      <c r="O74" s="751">
        <v>6</v>
      </c>
      <c r="P74" s="750"/>
      <c r="Q74" s="750"/>
      <c r="R74" s="750"/>
      <c r="S74" s="750"/>
      <c r="T74" s="750"/>
      <c r="U74" s="750"/>
      <c r="V74" s="750"/>
      <c r="W74" s="750"/>
      <c r="X74" s="750"/>
      <c r="Y74" s="750"/>
      <c r="Z74" s="750"/>
      <c r="AA74" s="750"/>
      <c r="AB74" s="752"/>
      <c r="AC74" s="267"/>
      <c r="AD74" s="13">
        <f t="shared" si="9"/>
        <v>30</v>
      </c>
      <c r="AE74" s="572">
        <f t="shared" si="7"/>
        <v>30</v>
      </c>
      <c r="AF74" s="686">
        <v>30</v>
      </c>
      <c r="AG74" s="686"/>
    </row>
    <row r="75" spans="1:33" s="264" customFormat="1" ht="15.75" thickBot="1">
      <c r="A75" s="748"/>
      <c r="B75" s="753" t="s">
        <v>517</v>
      </c>
      <c r="C75" s="680" t="s">
        <v>541</v>
      </c>
      <c r="D75" s="611" t="s">
        <v>538</v>
      </c>
      <c r="E75" s="582">
        <f>VLOOKUP(D75,'DANH SACH H'!$A$2:$O$36,7,0)</f>
        <v>10</v>
      </c>
      <c r="F75" s="749"/>
      <c r="G75" s="750"/>
      <c r="H75" s="750"/>
      <c r="I75" s="750"/>
      <c r="J75" s="750"/>
      <c r="K75" s="751"/>
      <c r="L75" s="751"/>
      <c r="M75" s="751"/>
      <c r="N75" s="751"/>
      <c r="O75" s="751"/>
      <c r="P75" s="751"/>
      <c r="Q75" s="751"/>
      <c r="R75" s="751">
        <v>4</v>
      </c>
      <c r="S75" s="751">
        <v>4</v>
      </c>
      <c r="T75" s="751">
        <v>4</v>
      </c>
      <c r="U75" s="751">
        <v>4</v>
      </c>
      <c r="V75" s="751">
        <v>4</v>
      </c>
      <c r="W75" s="751">
        <v>4</v>
      </c>
      <c r="X75" s="751">
        <v>4</v>
      </c>
      <c r="Y75" s="751">
        <v>2</v>
      </c>
      <c r="Z75" s="750"/>
      <c r="AA75" s="750"/>
      <c r="AB75" s="752"/>
      <c r="AC75" s="267"/>
      <c r="AD75" s="13">
        <f t="shared" si="9"/>
        <v>30</v>
      </c>
      <c r="AE75" s="572">
        <f t="shared" si="7"/>
        <v>30</v>
      </c>
      <c r="AF75" s="686">
        <v>30</v>
      </c>
      <c r="AG75" s="686"/>
    </row>
    <row r="76" spans="1:36" s="645" customFormat="1" ht="16.5" thickBot="1">
      <c r="A76" s="650"/>
      <c r="B76" s="778" t="s">
        <v>71</v>
      </c>
      <c r="C76" s="779" t="s">
        <v>550</v>
      </c>
      <c r="D76" s="780" t="s">
        <v>538</v>
      </c>
      <c r="E76" s="613">
        <f>VLOOKUP(D76,'DANH SACH H'!$A$2:$O$36,7,0)</f>
        <v>10</v>
      </c>
      <c r="F76" s="651"/>
      <c r="G76" s="652"/>
      <c r="H76" s="652"/>
      <c r="I76" s="652"/>
      <c r="J76" s="652">
        <v>4</v>
      </c>
      <c r="K76" s="652">
        <v>4</v>
      </c>
      <c r="L76" s="652">
        <v>4</v>
      </c>
      <c r="M76" s="652">
        <v>4</v>
      </c>
      <c r="N76" s="652">
        <v>4</v>
      </c>
      <c r="O76" s="652">
        <v>4</v>
      </c>
      <c r="P76" s="652">
        <v>4</v>
      </c>
      <c r="Q76" s="652">
        <v>8</v>
      </c>
      <c r="R76" s="652">
        <v>8</v>
      </c>
      <c r="S76" s="652">
        <v>8</v>
      </c>
      <c r="T76" s="652">
        <v>8</v>
      </c>
      <c r="U76" s="652">
        <v>8</v>
      </c>
      <c r="V76" s="652">
        <v>8</v>
      </c>
      <c r="W76" s="652">
        <v>8</v>
      </c>
      <c r="X76" s="652">
        <v>6</v>
      </c>
      <c r="Y76" s="652"/>
      <c r="Z76" s="652"/>
      <c r="AA76" s="652"/>
      <c r="AB76" s="654"/>
      <c r="AC76" s="644"/>
      <c r="AD76" s="645">
        <f t="shared" si="9"/>
        <v>90</v>
      </c>
      <c r="AE76" s="702">
        <f t="shared" si="7"/>
        <v>90</v>
      </c>
      <c r="AF76" s="684">
        <v>30</v>
      </c>
      <c r="AG76" s="684">
        <v>60</v>
      </c>
      <c r="AH76" s="676"/>
      <c r="AI76" s="759"/>
      <c r="AJ76" s="759"/>
    </row>
    <row r="77" spans="1:36" s="13" customFormat="1" ht="23.25" thickBot="1">
      <c r="A77" s="655"/>
      <c r="B77" s="571" t="s">
        <v>135</v>
      </c>
      <c r="C77" s="747" t="s">
        <v>543</v>
      </c>
      <c r="D77" s="32" t="s">
        <v>538</v>
      </c>
      <c r="E77" s="603">
        <f>VLOOKUP(D77,'DANH SACH H'!$A$2:$O$36,7,0)</f>
        <v>10</v>
      </c>
      <c r="F77" s="656"/>
      <c r="G77" s="657"/>
      <c r="H77" s="657"/>
      <c r="I77" s="657"/>
      <c r="J77" s="107">
        <v>12</v>
      </c>
      <c r="K77" s="107">
        <v>12</v>
      </c>
      <c r="L77" s="107">
        <v>12</v>
      </c>
      <c r="M77" s="107">
        <v>12</v>
      </c>
      <c r="N77" s="107">
        <v>12</v>
      </c>
      <c r="O77" s="107"/>
      <c r="P77" s="107"/>
      <c r="Q77" s="107"/>
      <c r="R77" s="657"/>
      <c r="S77" s="657"/>
      <c r="T77" s="657"/>
      <c r="U77" s="657"/>
      <c r="V77" s="657"/>
      <c r="W77" s="657"/>
      <c r="X77" s="657"/>
      <c r="Y77" s="657"/>
      <c r="Z77" s="657"/>
      <c r="AA77" s="657"/>
      <c r="AB77" s="659"/>
      <c r="AC77" s="277"/>
      <c r="AD77" s="13">
        <f t="shared" si="9"/>
        <v>60</v>
      </c>
      <c r="AE77" s="572">
        <f t="shared" si="7"/>
        <v>60</v>
      </c>
      <c r="AF77" s="686">
        <v>15</v>
      </c>
      <c r="AG77" s="686">
        <v>45</v>
      </c>
      <c r="AH77" s="678"/>
      <c r="AI77" s="39"/>
      <c r="AJ77" s="39"/>
    </row>
    <row r="78" spans="1:36" s="13" customFormat="1" ht="16.5" thickBot="1">
      <c r="A78" s="655"/>
      <c r="B78" s="695" t="s">
        <v>73</v>
      </c>
      <c r="C78" s="812" t="s">
        <v>542</v>
      </c>
      <c r="D78" s="32" t="s">
        <v>538</v>
      </c>
      <c r="E78" s="603">
        <f>VLOOKUP(D78,'DANH SACH H'!$A$2:$O$36,7,0)</f>
        <v>10</v>
      </c>
      <c r="F78" s="656"/>
      <c r="G78" s="657"/>
      <c r="H78" s="657"/>
      <c r="I78" s="657"/>
      <c r="J78" s="657">
        <v>4</v>
      </c>
      <c r="K78" s="657">
        <v>4</v>
      </c>
      <c r="L78" s="657">
        <v>4</v>
      </c>
      <c r="M78" s="657">
        <v>4</v>
      </c>
      <c r="N78" s="657">
        <v>4</v>
      </c>
      <c r="O78" s="657">
        <v>4</v>
      </c>
      <c r="P78" s="657">
        <v>4</v>
      </c>
      <c r="Q78" s="657">
        <v>4</v>
      </c>
      <c r="R78" s="657">
        <v>4</v>
      </c>
      <c r="S78" s="657">
        <v>4</v>
      </c>
      <c r="T78" s="657">
        <v>4</v>
      </c>
      <c r="U78" s="657">
        <v>4</v>
      </c>
      <c r="V78" s="657">
        <v>4</v>
      </c>
      <c r="W78" s="657">
        <v>4</v>
      </c>
      <c r="X78" s="657">
        <v>4</v>
      </c>
      <c r="Y78" s="657"/>
      <c r="Z78" s="657"/>
      <c r="AA78" s="657"/>
      <c r="AB78" s="659"/>
      <c r="AC78" s="277"/>
      <c r="AD78" s="13">
        <f t="shared" si="9"/>
        <v>60</v>
      </c>
      <c r="AE78" s="572">
        <f t="shared" si="7"/>
        <v>60</v>
      </c>
      <c r="AF78" s="686">
        <v>40</v>
      </c>
      <c r="AG78" s="686">
        <v>20</v>
      </c>
      <c r="AH78" s="678"/>
      <c r="AI78" s="39"/>
      <c r="AJ78" s="39"/>
    </row>
    <row r="79" spans="1:34" s="13" customFormat="1" ht="15.75" thickBot="1">
      <c r="A79" s="655"/>
      <c r="B79" s="695" t="s">
        <v>71</v>
      </c>
      <c r="C79" s="747" t="s">
        <v>544</v>
      </c>
      <c r="D79" s="32" t="s">
        <v>538</v>
      </c>
      <c r="E79" s="603">
        <f>VLOOKUP(D79,'DANH SACH H'!$A$2:$O$36,7,0)</f>
        <v>10</v>
      </c>
      <c r="F79" s="656"/>
      <c r="G79" s="657"/>
      <c r="H79" s="657"/>
      <c r="I79" s="657"/>
      <c r="J79" s="657">
        <v>4</v>
      </c>
      <c r="K79" s="657">
        <v>4</v>
      </c>
      <c r="L79" s="657">
        <v>4</v>
      </c>
      <c r="M79" s="657">
        <v>4</v>
      </c>
      <c r="N79" s="657">
        <v>4</v>
      </c>
      <c r="O79" s="657">
        <v>4</v>
      </c>
      <c r="P79" s="657">
        <v>4</v>
      </c>
      <c r="Q79" s="657">
        <v>4</v>
      </c>
      <c r="R79" s="657">
        <v>4</v>
      </c>
      <c r="S79" s="657">
        <v>4</v>
      </c>
      <c r="T79" s="657">
        <v>4</v>
      </c>
      <c r="U79" s="657">
        <v>4</v>
      </c>
      <c r="V79" s="657">
        <v>4</v>
      </c>
      <c r="W79" s="657">
        <v>4</v>
      </c>
      <c r="X79" s="657">
        <v>4</v>
      </c>
      <c r="Y79" s="657"/>
      <c r="Z79" s="657"/>
      <c r="AA79" s="657"/>
      <c r="AB79" s="659"/>
      <c r="AC79" s="277"/>
      <c r="AD79" s="13">
        <f t="shared" si="9"/>
        <v>60</v>
      </c>
      <c r="AE79" s="572">
        <f t="shared" si="7"/>
        <v>60</v>
      </c>
      <c r="AF79" s="686">
        <v>30</v>
      </c>
      <c r="AG79" s="686">
        <v>30</v>
      </c>
      <c r="AH79" s="678"/>
    </row>
    <row r="80" spans="1:34" s="13" customFormat="1" ht="15">
      <c r="A80" s="655"/>
      <c r="B80" s="695" t="s">
        <v>69</v>
      </c>
      <c r="C80" s="813" t="s">
        <v>123</v>
      </c>
      <c r="D80" s="32" t="s">
        <v>538</v>
      </c>
      <c r="E80" s="603">
        <f>VLOOKUP(D80,'DANH SACH H'!$A$2:$O$36,7,0)</f>
        <v>10</v>
      </c>
      <c r="F80" s="656"/>
      <c r="G80" s="657"/>
      <c r="H80" s="657"/>
      <c r="I80" s="657"/>
      <c r="J80" s="657"/>
      <c r="K80" s="658"/>
      <c r="L80" s="658"/>
      <c r="M80" s="658"/>
      <c r="N80" s="658"/>
      <c r="O80" s="658"/>
      <c r="P80" s="657"/>
      <c r="Q80" s="657"/>
      <c r="R80" s="657"/>
      <c r="S80" s="657"/>
      <c r="T80" s="657"/>
      <c r="U80" s="657"/>
      <c r="V80" s="657"/>
      <c r="W80" s="657"/>
      <c r="X80" s="657"/>
      <c r="Y80" s="657"/>
      <c r="Z80" s="657"/>
      <c r="AA80" s="657"/>
      <c r="AB80" s="659"/>
      <c r="AC80" s="277"/>
      <c r="AE80" s="572">
        <f t="shared" si="7"/>
        <v>0</v>
      </c>
      <c r="AF80" s="686"/>
      <c r="AG80" s="686"/>
      <c r="AH80" s="678"/>
    </row>
    <row r="81" spans="1:34" s="645" customFormat="1" ht="15">
      <c r="A81" s="650"/>
      <c r="B81" s="696"/>
      <c r="C81" s="814"/>
      <c r="D81" s="649" t="s">
        <v>570</v>
      </c>
      <c r="E81" s="613">
        <f>VLOOKUP(D81,'DANH SACH H'!$A$2:$O$36,8,0)</f>
        <v>34</v>
      </c>
      <c r="F81" s="651"/>
      <c r="G81" s="652"/>
      <c r="H81" s="652"/>
      <c r="I81" s="652"/>
      <c r="J81" s="652"/>
      <c r="K81" s="653"/>
      <c r="L81" s="653"/>
      <c r="M81" s="653"/>
      <c r="N81" s="653"/>
      <c r="O81" s="653"/>
      <c r="P81" s="652"/>
      <c r="Q81" s="652"/>
      <c r="R81" s="652"/>
      <c r="S81" s="652"/>
      <c r="T81" s="652"/>
      <c r="U81" s="652"/>
      <c r="V81" s="652"/>
      <c r="W81" s="652"/>
      <c r="X81" s="652"/>
      <c r="Y81" s="652"/>
      <c r="Z81" s="652"/>
      <c r="AA81" s="652"/>
      <c r="AB81" s="654"/>
      <c r="AC81" s="644"/>
      <c r="AE81" s="572">
        <f t="shared" si="7"/>
        <v>0</v>
      </c>
      <c r="AF81" s="684"/>
      <c r="AG81" s="684"/>
      <c r="AH81" s="676"/>
    </row>
    <row r="82" spans="1:34" s="13" customFormat="1" ht="15">
      <c r="A82" s="655"/>
      <c r="B82" s="695" t="s">
        <v>517</v>
      </c>
      <c r="C82" s="689" t="s">
        <v>512</v>
      </c>
      <c r="D82" s="16" t="s">
        <v>570</v>
      </c>
      <c r="E82" s="603">
        <f>VLOOKUP(D82,'DANH SACH H'!$A$2:$O$36,8,0)</f>
        <v>34</v>
      </c>
      <c r="F82" s="656"/>
      <c r="G82" s="657"/>
      <c r="H82" s="657"/>
      <c r="I82" s="657"/>
      <c r="J82" s="657"/>
      <c r="K82" s="658"/>
      <c r="L82" s="658"/>
      <c r="M82" s="658"/>
      <c r="N82" s="658"/>
      <c r="O82" s="658"/>
      <c r="P82" s="657"/>
      <c r="Q82" s="657"/>
      <c r="R82" s="657"/>
      <c r="S82" s="657"/>
      <c r="T82" s="657"/>
      <c r="U82" s="657"/>
      <c r="V82" s="657"/>
      <c r="W82" s="657"/>
      <c r="X82" s="657"/>
      <c r="Y82" s="657"/>
      <c r="Z82" s="657"/>
      <c r="AA82" s="657"/>
      <c r="AB82" s="659"/>
      <c r="AC82" s="277"/>
      <c r="AE82" s="572">
        <f t="shared" si="7"/>
        <v>30</v>
      </c>
      <c r="AF82" s="686">
        <v>30</v>
      </c>
      <c r="AG82" s="686"/>
      <c r="AH82" s="678"/>
    </row>
    <row r="83" spans="1:34" s="13" customFormat="1" ht="15">
      <c r="A83" s="655"/>
      <c r="B83" s="695" t="s">
        <v>517</v>
      </c>
      <c r="C83" s="689" t="s">
        <v>459</v>
      </c>
      <c r="D83" s="16" t="s">
        <v>570</v>
      </c>
      <c r="E83" s="603">
        <f>VLOOKUP(D83,'DANH SACH H'!$A$2:$O$36,8,0)</f>
        <v>34</v>
      </c>
      <c r="F83" s="656"/>
      <c r="G83" s="657"/>
      <c r="H83" s="657"/>
      <c r="I83" s="657"/>
      <c r="J83" s="657"/>
      <c r="K83" s="658"/>
      <c r="L83" s="658"/>
      <c r="M83" s="658"/>
      <c r="N83" s="658"/>
      <c r="O83" s="658"/>
      <c r="P83" s="657"/>
      <c r="Q83" s="657"/>
      <c r="R83" s="657"/>
      <c r="S83" s="657"/>
      <c r="T83" s="657"/>
      <c r="U83" s="657"/>
      <c r="V83" s="657"/>
      <c r="W83" s="657"/>
      <c r="X83" s="657"/>
      <c r="Y83" s="657"/>
      <c r="Z83" s="657"/>
      <c r="AA83" s="657"/>
      <c r="AB83" s="659"/>
      <c r="AC83" s="277"/>
      <c r="AE83" s="572">
        <f t="shared" si="7"/>
        <v>15</v>
      </c>
      <c r="AF83" s="686">
        <v>15</v>
      </c>
      <c r="AG83" s="686"/>
      <c r="AH83" s="678"/>
    </row>
    <row r="84" spans="1:34" s="13" customFormat="1" ht="15">
      <c r="A84" s="655"/>
      <c r="B84" s="695" t="s">
        <v>572</v>
      </c>
      <c r="C84" s="690" t="s">
        <v>484</v>
      </c>
      <c r="D84" s="16" t="s">
        <v>570</v>
      </c>
      <c r="E84" s="603">
        <f>VLOOKUP(D84,'DANH SACH H'!$A$2:$O$36,8,0)</f>
        <v>34</v>
      </c>
      <c r="F84" s="656"/>
      <c r="G84" s="657"/>
      <c r="H84" s="657"/>
      <c r="I84" s="657"/>
      <c r="J84" s="657"/>
      <c r="K84" s="658"/>
      <c r="L84" s="658"/>
      <c r="M84" s="658"/>
      <c r="N84" s="658"/>
      <c r="O84" s="658"/>
      <c r="P84" s="657"/>
      <c r="Q84" s="657"/>
      <c r="R84" s="657"/>
      <c r="S84" s="657"/>
      <c r="T84" s="657"/>
      <c r="U84" s="657"/>
      <c r="V84" s="657"/>
      <c r="W84" s="657"/>
      <c r="X84" s="657"/>
      <c r="Y84" s="657"/>
      <c r="Z84" s="657"/>
      <c r="AA84" s="657"/>
      <c r="AB84" s="659"/>
      <c r="AC84" s="277"/>
      <c r="AE84" s="572">
        <f t="shared" si="7"/>
        <v>45</v>
      </c>
      <c r="AF84" s="686">
        <v>38</v>
      </c>
      <c r="AG84" s="686">
        <v>7</v>
      </c>
      <c r="AH84" s="678"/>
    </row>
    <row r="85" spans="1:34" s="13" customFormat="1" ht="15">
      <c r="A85" s="655"/>
      <c r="B85" s="695" t="s">
        <v>573</v>
      </c>
      <c r="C85" s="690" t="s">
        <v>433</v>
      </c>
      <c r="D85" s="16" t="s">
        <v>570</v>
      </c>
      <c r="E85" s="603">
        <f>VLOOKUP(D85,'DANH SACH H'!$A$2:$O$36,8,0)</f>
        <v>34</v>
      </c>
      <c r="F85" s="656"/>
      <c r="G85" s="657"/>
      <c r="H85" s="657"/>
      <c r="I85" s="657"/>
      <c r="J85" s="657"/>
      <c r="K85" s="658"/>
      <c r="L85" s="658"/>
      <c r="M85" s="658"/>
      <c r="N85" s="658"/>
      <c r="O85" s="658"/>
      <c r="P85" s="657"/>
      <c r="Q85" s="657"/>
      <c r="R85" s="657"/>
      <c r="S85" s="657"/>
      <c r="T85" s="657"/>
      <c r="U85" s="657"/>
      <c r="V85" s="657"/>
      <c r="W85" s="657"/>
      <c r="X85" s="657"/>
      <c r="Y85" s="657"/>
      <c r="Z85" s="657"/>
      <c r="AA85" s="657"/>
      <c r="AB85" s="659"/>
      <c r="AC85" s="277"/>
      <c r="AE85" s="572">
        <f t="shared" si="7"/>
        <v>30</v>
      </c>
      <c r="AF85" s="686">
        <v>24</v>
      </c>
      <c r="AG85" s="686">
        <v>6</v>
      </c>
      <c r="AH85" s="678"/>
    </row>
    <row r="86" spans="1:34" s="13" customFormat="1" ht="15">
      <c r="A86" s="655"/>
      <c r="B86" s="695" t="s">
        <v>91</v>
      </c>
      <c r="C86" s="666" t="s">
        <v>571</v>
      </c>
      <c r="D86" s="16" t="s">
        <v>570</v>
      </c>
      <c r="E86" s="603">
        <f>VLOOKUP(D86,'DANH SACH H'!$A$2:$O$36,8,0)</f>
        <v>34</v>
      </c>
      <c r="F86" s="656"/>
      <c r="G86" s="657"/>
      <c r="H86" s="657"/>
      <c r="I86" s="657"/>
      <c r="J86" s="657"/>
      <c r="K86" s="658"/>
      <c r="L86" s="658"/>
      <c r="M86" s="658"/>
      <c r="N86" s="658"/>
      <c r="O86" s="658"/>
      <c r="P86" s="657"/>
      <c r="Q86" s="657"/>
      <c r="R86" s="657"/>
      <c r="S86" s="657"/>
      <c r="T86" s="657"/>
      <c r="U86" s="657"/>
      <c r="V86" s="657"/>
      <c r="W86" s="657"/>
      <c r="X86" s="657"/>
      <c r="Y86" s="657"/>
      <c r="Z86" s="657"/>
      <c r="AA86" s="657"/>
      <c r="AB86" s="659"/>
      <c r="AC86" s="277"/>
      <c r="AE86" s="572">
        <f t="shared" si="7"/>
        <v>150</v>
      </c>
      <c r="AF86" s="686">
        <v>30</v>
      </c>
      <c r="AG86" s="686">
        <v>120</v>
      </c>
      <c r="AH86" s="678"/>
    </row>
    <row r="87" spans="1:34" s="13" customFormat="1" ht="15">
      <c r="A87" s="655"/>
      <c r="B87" s="695" t="s">
        <v>70</v>
      </c>
      <c r="C87" s="666" t="s">
        <v>479</v>
      </c>
      <c r="D87" s="16" t="s">
        <v>570</v>
      </c>
      <c r="E87" s="603">
        <f>VLOOKUP(D87,'DANH SACH H'!$A$2:$O$36,8,0)</f>
        <v>34</v>
      </c>
      <c r="F87" s="656"/>
      <c r="G87" s="657"/>
      <c r="H87" s="657"/>
      <c r="I87" s="657"/>
      <c r="J87" s="657"/>
      <c r="K87" s="658"/>
      <c r="L87" s="658"/>
      <c r="M87" s="658"/>
      <c r="N87" s="658"/>
      <c r="O87" s="658"/>
      <c r="P87" s="657"/>
      <c r="Q87" s="657"/>
      <c r="R87" s="657"/>
      <c r="S87" s="657"/>
      <c r="T87" s="657"/>
      <c r="U87" s="657"/>
      <c r="V87" s="657"/>
      <c r="W87" s="657"/>
      <c r="X87" s="657"/>
      <c r="Y87" s="657"/>
      <c r="Z87" s="657"/>
      <c r="AA87" s="657"/>
      <c r="AB87" s="659"/>
      <c r="AC87" s="277"/>
      <c r="AE87" s="572">
        <f t="shared" si="7"/>
        <v>120</v>
      </c>
      <c r="AF87" s="686">
        <v>30</v>
      </c>
      <c r="AG87" s="686">
        <v>90</v>
      </c>
      <c r="AH87" s="678"/>
    </row>
    <row r="88" spans="1:34" s="13" customFormat="1" ht="15">
      <c r="A88" s="655"/>
      <c r="B88" s="695"/>
      <c r="C88" s="813"/>
      <c r="D88" s="16" t="s">
        <v>570</v>
      </c>
      <c r="E88" s="603">
        <f>VLOOKUP(D88,'DANH SACH H'!$A$2:$O$36,8,0)</f>
        <v>34</v>
      </c>
      <c r="F88" s="656"/>
      <c r="G88" s="657"/>
      <c r="H88" s="657"/>
      <c r="I88" s="657"/>
      <c r="J88" s="657"/>
      <c r="K88" s="658"/>
      <c r="L88" s="658"/>
      <c r="M88" s="658"/>
      <c r="N88" s="658"/>
      <c r="O88" s="658"/>
      <c r="P88" s="657"/>
      <c r="Q88" s="657"/>
      <c r="R88" s="657"/>
      <c r="S88" s="657"/>
      <c r="T88" s="657"/>
      <c r="U88" s="657"/>
      <c r="V88" s="657"/>
      <c r="W88" s="657"/>
      <c r="X88" s="657"/>
      <c r="Y88" s="657"/>
      <c r="Z88" s="657"/>
      <c r="AA88" s="657"/>
      <c r="AB88" s="659"/>
      <c r="AC88" s="277"/>
      <c r="AE88" s="572">
        <f t="shared" si="7"/>
        <v>0</v>
      </c>
      <c r="AF88" s="686"/>
      <c r="AG88" s="686"/>
      <c r="AH88" s="678"/>
    </row>
    <row r="89" spans="1:34" s="566" customFormat="1" ht="9.75" customHeight="1" thickBot="1">
      <c r="A89" s="28"/>
      <c r="B89" s="697"/>
      <c r="C89" s="646"/>
      <c r="D89" s="211"/>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3"/>
      <c r="AC89" s="157"/>
      <c r="AD89" s="195"/>
      <c r="AE89" s="585"/>
      <c r="AF89" s="585"/>
      <c r="AG89" s="585"/>
      <c r="AH89" s="673"/>
    </row>
    <row r="90" spans="1:34" s="10" customFormat="1" ht="16.5" thickTop="1">
      <c r="A90" s="11"/>
      <c r="B90" s="11"/>
      <c r="C90" s="707"/>
      <c r="D90" s="66"/>
      <c r="E90" s="66"/>
      <c r="F90" s="66"/>
      <c r="G90" s="67"/>
      <c r="H90" s="67"/>
      <c r="I90" s="67"/>
      <c r="J90" s="67"/>
      <c r="K90" s="647"/>
      <c r="L90" s="647"/>
      <c r="M90" s="647"/>
      <c r="N90" s="647"/>
      <c r="O90" s="647"/>
      <c r="P90" s="67"/>
      <c r="Q90" s="67"/>
      <c r="R90" s="67"/>
      <c r="S90" s="67"/>
      <c r="T90" s="51" t="s">
        <v>465</v>
      </c>
      <c r="U90" s="51"/>
      <c r="V90" s="51"/>
      <c r="W90" s="51"/>
      <c r="X90" s="51"/>
      <c r="Y90" s="51"/>
      <c r="Z90" s="51"/>
      <c r="AA90" s="51"/>
      <c r="AB90" s="51"/>
      <c r="AC90" s="51"/>
      <c r="AE90" s="133"/>
      <c r="AF90" s="570"/>
      <c r="AG90" s="570"/>
      <c r="AH90" s="17"/>
    </row>
    <row r="91" spans="1:34" s="8" customFormat="1" ht="15" customHeight="1">
      <c r="A91" s="10"/>
      <c r="B91" s="570"/>
      <c r="C91" s="708" t="s">
        <v>103</v>
      </c>
      <c r="D91" s="69"/>
      <c r="E91" s="67" t="s">
        <v>72</v>
      </c>
      <c r="F91" s="67"/>
      <c r="G91" s="67"/>
      <c r="H91" s="67"/>
      <c r="I91" s="67"/>
      <c r="J91" s="67"/>
      <c r="K91" s="67"/>
      <c r="O91" s="647"/>
      <c r="P91" s="52"/>
      <c r="Q91" s="52"/>
      <c r="R91" s="52"/>
      <c r="S91" s="1162" t="s">
        <v>74</v>
      </c>
      <c r="T91" s="1162"/>
      <c r="U91" s="1162"/>
      <c r="V91" s="1162"/>
      <c r="W91" s="1162"/>
      <c r="X91" s="1162"/>
      <c r="Y91" s="1162"/>
      <c r="Z91" s="1162"/>
      <c r="AA91" s="1162"/>
      <c r="AB91" s="1162"/>
      <c r="AC91" s="67"/>
      <c r="AE91" s="134"/>
      <c r="AF91" s="134"/>
      <c r="AG91" s="134"/>
      <c r="AH91" s="679"/>
    </row>
    <row r="92" spans="4:29" ht="15.75">
      <c r="D92" s="69"/>
      <c r="E92" s="69"/>
      <c r="F92" s="69"/>
      <c r="G92" s="52"/>
      <c r="H92" s="52"/>
      <c r="I92" s="52"/>
      <c r="J92" s="52"/>
      <c r="K92" s="648"/>
      <c r="L92" s="648"/>
      <c r="M92" s="648"/>
      <c r="N92" s="648"/>
      <c r="O92" s="648"/>
      <c r="P92" s="52"/>
      <c r="Q92" s="52"/>
      <c r="R92" s="52"/>
      <c r="S92" s="52"/>
      <c r="T92" s="52"/>
      <c r="U92" s="52"/>
      <c r="V92" s="52"/>
      <c r="W92" s="52"/>
      <c r="X92" s="52"/>
      <c r="Y92" s="52"/>
      <c r="Z92" s="52"/>
      <c r="AA92" s="52"/>
      <c r="AB92" s="52"/>
      <c r="AC92" s="52"/>
    </row>
    <row r="93" spans="4:19" ht="15.75">
      <c r="D93" s="69"/>
      <c r="E93" s="69"/>
      <c r="F93" s="69"/>
      <c r="G93" s="52"/>
      <c r="H93" s="52"/>
      <c r="I93" s="52"/>
      <c r="J93" s="52"/>
      <c r="K93" s="648"/>
      <c r="L93" s="648"/>
      <c r="M93" s="648"/>
      <c r="N93" s="648"/>
      <c r="O93" s="648"/>
      <c r="P93" s="52"/>
      <c r="Q93" s="52"/>
      <c r="R93" s="52"/>
      <c r="S93" s="52"/>
    </row>
    <row r="94" spans="8:29" ht="15.75">
      <c r="H94" s="1156"/>
      <c r="I94" s="1156"/>
      <c r="J94" s="1156"/>
      <c r="K94" s="1156"/>
      <c r="L94" s="1156"/>
      <c r="M94" s="1156"/>
      <c r="N94" s="1156"/>
      <c r="T94" s="1157" t="s">
        <v>69</v>
      </c>
      <c r="U94" s="1157"/>
      <c r="V94" s="1157"/>
      <c r="W94" s="1157"/>
      <c r="X94" s="1157"/>
      <c r="Y94" s="1157"/>
      <c r="Z94" s="1157"/>
      <c r="AA94" s="1157"/>
      <c r="AB94" s="1157"/>
      <c r="AC94" s="52"/>
    </row>
  </sheetData>
  <sheetProtection/>
  <mergeCells count="19">
    <mergeCell ref="B4:B7"/>
    <mergeCell ref="C5:E5"/>
    <mergeCell ref="C6:E6"/>
    <mergeCell ref="C4:AB4"/>
    <mergeCell ref="AC44:AC49"/>
    <mergeCell ref="AC53:AC57"/>
    <mergeCell ref="M5:Q5"/>
    <mergeCell ref="R5:U5"/>
    <mergeCell ref="V5:Y5"/>
    <mergeCell ref="H94:N94"/>
    <mergeCell ref="T94:AB94"/>
    <mergeCell ref="A1:D1"/>
    <mergeCell ref="E1:AB1"/>
    <mergeCell ref="A2:D2"/>
    <mergeCell ref="E2:AB2"/>
    <mergeCell ref="A4:A7"/>
    <mergeCell ref="S91:AB91"/>
    <mergeCell ref="F5:H5"/>
    <mergeCell ref="I5:L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B1" s="131"/>
    </row>
    <row r="2" spans="1:28" s="17" customFormat="1" ht="16.5" customHeight="1">
      <c r="A2" s="944" t="s">
        <v>74</v>
      </c>
      <c r="B2" s="944"/>
      <c r="C2" s="944"/>
      <c r="D2" s="944"/>
      <c r="E2" s="1145" t="s">
        <v>218</v>
      </c>
      <c r="F2" s="1145"/>
      <c r="G2" s="1145"/>
      <c r="H2" s="1145"/>
      <c r="I2" s="1145"/>
      <c r="J2" s="1145"/>
      <c r="K2" s="1145"/>
      <c r="L2" s="1145"/>
      <c r="M2" s="1145"/>
      <c r="N2" s="1145"/>
      <c r="O2" s="1145"/>
      <c r="P2" s="1145"/>
      <c r="Q2" s="1145"/>
      <c r="R2" s="1145"/>
      <c r="S2" s="1145"/>
      <c r="T2" s="1145"/>
      <c r="U2" s="1145"/>
      <c r="V2" s="1145"/>
      <c r="W2" s="1145"/>
      <c r="X2" s="1145"/>
      <c r="Y2" s="1145"/>
      <c r="Z2" s="1145"/>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46" t="s">
        <v>116</v>
      </c>
      <c r="B5" s="1149" t="s">
        <v>65</v>
      </c>
      <c r="C5" s="1163"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53"/>
      <c r="AB5" s="132"/>
    </row>
    <row r="6" spans="1:28" s="24" customFormat="1" ht="28.5" customHeight="1">
      <c r="A6" s="1147"/>
      <c r="B6" s="1150"/>
      <c r="C6" s="1152" t="s">
        <v>67</v>
      </c>
      <c r="D6" s="1152"/>
      <c r="E6" s="1152"/>
      <c r="F6" s="1153" t="s">
        <v>188</v>
      </c>
      <c r="G6" s="1154"/>
      <c r="H6" s="1154"/>
      <c r="I6" s="1155"/>
      <c r="J6" s="1153" t="s">
        <v>144</v>
      </c>
      <c r="K6" s="1154"/>
      <c r="L6" s="1154"/>
      <c r="M6" s="1155"/>
      <c r="N6" s="1161" t="s">
        <v>145</v>
      </c>
      <c r="O6" s="1161"/>
      <c r="P6" s="1161"/>
      <c r="Q6" s="1161"/>
      <c r="R6" s="1161"/>
      <c r="S6" s="1161" t="s">
        <v>146</v>
      </c>
      <c r="T6" s="1161"/>
      <c r="U6" s="1161"/>
      <c r="V6" s="1161"/>
      <c r="W6" s="1161" t="s">
        <v>269</v>
      </c>
      <c r="X6" s="1161"/>
      <c r="Y6" s="1161"/>
      <c r="Z6" s="1161"/>
      <c r="AB6" s="131"/>
    </row>
    <row r="7" spans="1:28" s="23" customFormat="1" ht="29.25" customHeight="1">
      <c r="A7" s="1147"/>
      <c r="B7" s="1150"/>
      <c r="C7" s="1152" t="s">
        <v>68</v>
      </c>
      <c r="D7" s="1152"/>
      <c r="E7" s="1152"/>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48"/>
      <c r="B8" s="1151"/>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162" t="s">
        <v>72</v>
      </c>
      <c r="H106" s="1162"/>
      <c r="I106" s="1162"/>
      <c r="J106" s="1162"/>
      <c r="K106" s="1162"/>
      <c r="L106" s="1162"/>
      <c r="M106" s="1162"/>
      <c r="N106" s="119"/>
      <c r="O106" s="52"/>
      <c r="P106" s="52"/>
      <c r="Q106" s="52"/>
      <c r="R106" s="52"/>
      <c r="S106" s="1162" t="s">
        <v>1</v>
      </c>
      <c r="T106" s="1162"/>
      <c r="U106" s="1162"/>
      <c r="V106" s="1162"/>
      <c r="W106" s="1162"/>
      <c r="X106" s="1162"/>
      <c r="Y106" s="1162"/>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V72"/>
  <sheetViews>
    <sheetView zoomScale="96" zoomScaleNormal="96" zoomScalePageLayoutView="0" workbookViewId="0" topLeftCell="A1">
      <pane xSplit="1" ySplit="7" topLeftCell="B50" activePane="bottomRight" state="frozen"/>
      <selection pane="topLeft" activeCell="A1" sqref="A1"/>
      <selection pane="topRight" activeCell="B1" sqref="B1"/>
      <selection pane="bottomLeft" activeCell="A7" sqref="A7"/>
      <selection pane="bottomRight" activeCell="V32" sqref="V32"/>
    </sheetView>
  </sheetViews>
  <sheetFormatPr defaultColWidth="9.00390625" defaultRowHeight="15"/>
  <cols>
    <col min="1" max="1" width="2.140625" style="9" customWidth="1"/>
    <col min="2" max="2" width="13.140625" style="570" customWidth="1"/>
    <col min="3" max="3" width="35.421875" style="70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4.28125" style="9" customWidth="1"/>
    <col min="31" max="31" width="4.00390625" style="133" customWidth="1"/>
    <col min="32" max="33" width="3.8515625" style="570" customWidth="1"/>
    <col min="34" max="34" width="3.8515625" style="17" customWidth="1"/>
    <col min="35" max="35" width="3.8515625" style="9" customWidth="1"/>
    <col min="36" max="36" width="6.140625" style="9" customWidth="1"/>
    <col min="37"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144" t="s">
        <v>0</v>
      </c>
      <c r="B1" s="1144"/>
      <c r="C1" s="1144"/>
      <c r="D1" s="1144"/>
      <c r="E1" s="1145" t="s">
        <v>88</v>
      </c>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42"/>
      <c r="AE1" s="133"/>
      <c r="AF1" s="570"/>
      <c r="AG1" s="570"/>
      <c r="AI1" s="24"/>
      <c r="AJ1" s="770" t="s">
        <v>526</v>
      </c>
      <c r="AK1" s="770" t="s">
        <v>464</v>
      </c>
      <c r="AL1" s="770" t="s">
        <v>463</v>
      </c>
      <c r="AM1" s="770" t="s">
        <v>527</v>
      </c>
      <c r="AN1" s="770" t="s">
        <v>476</v>
      </c>
      <c r="AO1" s="770" t="s">
        <v>475</v>
      </c>
      <c r="AP1" s="624" t="s">
        <v>528</v>
      </c>
      <c r="AQ1" s="717" t="s">
        <v>529</v>
      </c>
      <c r="AR1" s="708" t="s">
        <v>530</v>
      </c>
      <c r="AS1" s="708" t="s">
        <v>551</v>
      </c>
      <c r="AT1" s="716" t="s">
        <v>531</v>
      </c>
      <c r="AU1" s="716" t="s">
        <v>116</v>
      </c>
      <c r="AV1" s="625" t="s">
        <v>436</v>
      </c>
    </row>
    <row r="2" spans="1:48" s="17" customFormat="1" ht="16.5" customHeight="1">
      <c r="A2" s="944" t="s">
        <v>74</v>
      </c>
      <c r="B2" s="944"/>
      <c r="C2" s="944"/>
      <c r="D2" s="944"/>
      <c r="E2" s="1145" t="s">
        <v>556</v>
      </c>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42"/>
      <c r="AE2" s="133"/>
      <c r="AF2" s="570"/>
      <c r="AG2" s="570"/>
      <c r="AI2" s="130" t="s">
        <v>398</v>
      </c>
      <c r="AJ2" s="29"/>
      <c r="AK2" s="29"/>
      <c r="AL2" s="29"/>
      <c r="AM2" s="29"/>
      <c r="AN2" s="29"/>
      <c r="AO2" s="29"/>
      <c r="AP2" s="29"/>
      <c r="AQ2" s="29"/>
      <c r="AR2" s="29">
        <v>120</v>
      </c>
      <c r="AS2" s="29">
        <v>180</v>
      </c>
      <c r="AT2" s="29"/>
      <c r="AU2" s="29"/>
      <c r="AV2" s="29">
        <f>SUM(AJ2:AU2)</f>
        <v>300</v>
      </c>
    </row>
    <row r="3" spans="1:48" s="17" customFormat="1" ht="16.5" customHeight="1" thickBot="1">
      <c r="A3" s="31"/>
      <c r="B3" s="693"/>
      <c r="C3" s="70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70"/>
      <c r="AG3" s="570"/>
      <c r="AI3" s="130" t="s">
        <v>364</v>
      </c>
      <c r="AJ3" s="29"/>
      <c r="AK3" s="29"/>
      <c r="AL3" s="29"/>
      <c r="AM3" s="29"/>
      <c r="AN3" s="29"/>
      <c r="AO3" s="29"/>
      <c r="AP3" s="29">
        <v>150</v>
      </c>
      <c r="AQ3" s="29">
        <v>90</v>
      </c>
      <c r="AR3" s="29">
        <v>90</v>
      </c>
      <c r="AS3" s="29"/>
      <c r="AT3" s="29"/>
      <c r="AU3" s="29"/>
      <c r="AV3" s="29">
        <f>SUM(AJ3:AU3)</f>
        <v>330</v>
      </c>
    </row>
    <row r="4" spans="1:48" s="25" customFormat="1" ht="15.75" customHeight="1" thickBot="1" thickTop="1">
      <c r="A4" s="1146" t="s">
        <v>116</v>
      </c>
      <c r="B4" s="1165" t="s">
        <v>65</v>
      </c>
      <c r="C4" s="1163" t="s">
        <v>66</v>
      </c>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7"/>
      <c r="AC4" s="593"/>
      <c r="AE4" s="133"/>
      <c r="AF4" s="133"/>
      <c r="AG4" s="133"/>
      <c r="AH4" s="24"/>
      <c r="AI4" s="195" t="s">
        <v>417</v>
      </c>
      <c r="AJ4" s="195"/>
      <c r="AK4" s="195"/>
      <c r="AL4" s="195"/>
      <c r="AM4" s="195"/>
      <c r="AN4" s="195">
        <v>120</v>
      </c>
      <c r="AO4" s="195"/>
      <c r="AP4" s="195"/>
      <c r="AQ4" s="195">
        <v>180</v>
      </c>
      <c r="AR4" s="195"/>
      <c r="AS4" s="195"/>
      <c r="AT4" s="195"/>
      <c r="AU4" s="195"/>
      <c r="AV4" s="29">
        <f>SUM(AJ4:AU4)</f>
        <v>300</v>
      </c>
    </row>
    <row r="5" spans="1:48" s="24" customFormat="1" ht="25.5" customHeight="1" thickTop="1">
      <c r="A5" s="1147"/>
      <c r="B5" s="1166"/>
      <c r="C5" s="1152" t="s">
        <v>67</v>
      </c>
      <c r="D5" s="1152"/>
      <c r="E5" s="1152"/>
      <c r="F5" s="1177" t="s">
        <v>576</v>
      </c>
      <c r="G5" s="1178"/>
      <c r="H5" s="1176" t="s">
        <v>153</v>
      </c>
      <c r="I5" s="1176"/>
      <c r="J5" s="1176"/>
      <c r="K5" s="1176"/>
      <c r="L5" s="1176" t="s">
        <v>149</v>
      </c>
      <c r="M5" s="1176"/>
      <c r="N5" s="1176"/>
      <c r="O5" s="1176"/>
      <c r="P5" s="1177" t="s">
        <v>150</v>
      </c>
      <c r="Q5" s="1178"/>
      <c r="R5" s="1178"/>
      <c r="S5" s="1179"/>
      <c r="T5" s="1177" t="s">
        <v>151</v>
      </c>
      <c r="U5" s="1178"/>
      <c r="V5" s="1178"/>
      <c r="W5" s="1180"/>
      <c r="X5" s="660"/>
      <c r="Y5" s="851"/>
      <c r="Z5" s="660"/>
      <c r="AA5" s="660"/>
      <c r="AB5" s="661"/>
      <c r="AC5" s="594"/>
      <c r="AE5" s="133"/>
      <c r="AF5" s="133"/>
      <c r="AG5" s="133"/>
      <c r="AI5" s="195" t="s">
        <v>434</v>
      </c>
      <c r="AJ5" s="29"/>
      <c r="AK5" s="29"/>
      <c r="AL5" s="29"/>
      <c r="AM5" s="29"/>
      <c r="AN5" s="29">
        <v>120</v>
      </c>
      <c r="AO5" s="29"/>
      <c r="AP5" s="29"/>
      <c r="AQ5" s="29"/>
      <c r="AR5" s="29">
        <v>60</v>
      </c>
      <c r="AS5" s="29"/>
      <c r="AT5" s="29"/>
      <c r="AU5" s="29">
        <v>50</v>
      </c>
      <c r="AV5" s="29">
        <f>SUM(AJ5:AU5)</f>
        <v>230</v>
      </c>
    </row>
    <row r="6" spans="1:48" s="23" customFormat="1" ht="24" customHeight="1" thickBot="1">
      <c r="A6" s="1147"/>
      <c r="B6" s="1166"/>
      <c r="C6" s="1152" t="s">
        <v>68</v>
      </c>
      <c r="D6" s="1152"/>
      <c r="E6" s="1152"/>
      <c r="F6" s="845">
        <v>1</v>
      </c>
      <c r="G6" s="845">
        <v>2</v>
      </c>
      <c r="H6" s="845">
        <v>3</v>
      </c>
      <c r="I6" s="845">
        <v>4</v>
      </c>
      <c r="J6" s="845">
        <v>5</v>
      </c>
      <c r="K6" s="845">
        <v>6</v>
      </c>
      <c r="L6" s="845">
        <v>7</v>
      </c>
      <c r="M6" s="845">
        <v>8</v>
      </c>
      <c r="N6" s="845">
        <v>9</v>
      </c>
      <c r="O6" s="845">
        <v>10</v>
      </c>
      <c r="P6" s="845">
        <v>11</v>
      </c>
      <c r="Q6" s="845">
        <v>12</v>
      </c>
      <c r="R6" s="845">
        <v>13</v>
      </c>
      <c r="S6" s="845">
        <v>14</v>
      </c>
      <c r="T6" s="845">
        <v>15</v>
      </c>
      <c r="U6" s="845">
        <v>16</v>
      </c>
      <c r="V6" s="846">
        <v>17</v>
      </c>
      <c r="W6" s="847">
        <v>18</v>
      </c>
      <c r="X6" s="588"/>
      <c r="Y6" s="588"/>
      <c r="Z6" s="588"/>
      <c r="AA6" s="662"/>
      <c r="AB6" s="602"/>
      <c r="AC6" s="594"/>
      <c r="AD6" s="143"/>
      <c r="AE6" s="133"/>
      <c r="AF6" s="133"/>
      <c r="AG6" s="133"/>
      <c r="AH6" s="24"/>
      <c r="AI6" s="195" t="s">
        <v>435</v>
      </c>
      <c r="AJ6" s="576"/>
      <c r="AK6" s="576"/>
      <c r="AL6" s="576"/>
      <c r="AM6" s="576">
        <v>60</v>
      </c>
      <c r="AN6" s="576"/>
      <c r="AO6" s="576"/>
      <c r="AP6" s="576">
        <v>60</v>
      </c>
      <c r="AQ6" s="576">
        <v>120</v>
      </c>
      <c r="AR6" s="576"/>
      <c r="AS6" s="576">
        <v>120</v>
      </c>
      <c r="AT6" s="576"/>
      <c r="AU6" s="576">
        <v>20</v>
      </c>
      <c r="AV6" s="29">
        <f>SUM(AJ6:AU6)</f>
        <v>380</v>
      </c>
    </row>
    <row r="7" spans="1:48" s="23" customFormat="1" ht="26.25" customHeight="1" thickTop="1">
      <c r="A7" s="1147"/>
      <c r="B7" s="1166"/>
      <c r="C7" s="582" t="s">
        <v>8</v>
      </c>
      <c r="D7" s="601" t="s">
        <v>9</v>
      </c>
      <c r="E7" s="603" t="s">
        <v>94</v>
      </c>
      <c r="F7" s="842" t="s">
        <v>451</v>
      </c>
      <c r="G7" s="843" t="s">
        <v>590</v>
      </c>
      <c r="H7" s="843" t="s">
        <v>591</v>
      </c>
      <c r="I7" s="843" t="s">
        <v>577</v>
      </c>
      <c r="J7" s="843" t="s">
        <v>578</v>
      </c>
      <c r="K7" s="843" t="s">
        <v>592</v>
      </c>
      <c r="L7" s="843" t="s">
        <v>591</v>
      </c>
      <c r="M7" s="843" t="s">
        <v>577</v>
      </c>
      <c r="N7" s="842" t="s">
        <v>578</v>
      </c>
      <c r="O7" s="843" t="s">
        <v>593</v>
      </c>
      <c r="P7" s="843" t="s">
        <v>594</v>
      </c>
      <c r="Q7" s="843" t="s">
        <v>460</v>
      </c>
      <c r="R7" s="843" t="s">
        <v>461</v>
      </c>
      <c r="S7" s="843" t="s">
        <v>462</v>
      </c>
      <c r="T7" s="843" t="s">
        <v>595</v>
      </c>
      <c r="U7" s="843" t="s">
        <v>596</v>
      </c>
      <c r="V7" s="843" t="s">
        <v>491</v>
      </c>
      <c r="W7" s="844" t="s">
        <v>492</v>
      </c>
      <c r="X7" s="577" t="s">
        <v>655</v>
      </c>
      <c r="Y7" s="577" t="s">
        <v>656</v>
      </c>
      <c r="Z7" s="577"/>
      <c r="AA7" s="663"/>
      <c r="AB7" s="580"/>
      <c r="AC7" s="143"/>
      <c r="AD7" s="29"/>
      <c r="AE7" s="133"/>
      <c r="AF7" s="133"/>
      <c r="AG7" s="133"/>
      <c r="AH7" s="24"/>
      <c r="AI7" s="195" t="s">
        <v>444</v>
      </c>
      <c r="AJ7" s="29"/>
      <c r="AK7" s="29"/>
      <c r="AL7" s="29"/>
      <c r="AM7" s="29"/>
      <c r="AN7" s="29"/>
      <c r="AO7" s="29"/>
      <c r="AP7" s="29"/>
      <c r="AQ7" s="29"/>
      <c r="AR7" s="29"/>
      <c r="AS7" s="29"/>
      <c r="AT7" s="29"/>
      <c r="AU7" s="29"/>
      <c r="AV7" s="29">
        <f>SUM(AJ7:AP7)</f>
        <v>0</v>
      </c>
    </row>
    <row r="8" spans="1:34" s="618" customFormat="1" ht="12.75" customHeight="1">
      <c r="A8" s="612"/>
      <c r="B8" s="620"/>
      <c r="C8" s="621"/>
      <c r="D8" s="649"/>
      <c r="E8" s="603"/>
      <c r="F8" s="613"/>
      <c r="G8" s="614"/>
      <c r="H8" s="614"/>
      <c r="I8" s="614"/>
      <c r="J8" s="614"/>
      <c r="K8" s="614"/>
      <c r="L8" s="614"/>
      <c r="M8" s="614"/>
      <c r="N8" s="614"/>
      <c r="O8" s="614"/>
      <c r="P8" s="614"/>
      <c r="Q8" s="614"/>
      <c r="R8" s="614"/>
      <c r="S8" s="614"/>
      <c r="T8" s="614"/>
      <c r="U8" s="614"/>
      <c r="V8" s="614"/>
      <c r="W8" s="614"/>
      <c r="X8" s="614"/>
      <c r="Y8" s="614"/>
      <c r="Z8" s="614"/>
      <c r="AA8" s="614"/>
      <c r="AB8" s="615"/>
      <c r="AC8" s="616"/>
      <c r="AD8" s="617"/>
      <c r="AE8" s="572">
        <f aca="true" t="shared" si="0" ref="AE8:AE53">AF8+AG8</f>
        <v>0</v>
      </c>
      <c r="AF8" s="622"/>
      <c r="AG8" s="622"/>
      <c r="AH8" s="674"/>
    </row>
    <row r="9" spans="1:34" s="566" customFormat="1" ht="25.5">
      <c r="A9" s="124">
        <v>1</v>
      </c>
      <c r="B9" s="571" t="s">
        <v>70</v>
      </c>
      <c r="C9" s="852" t="s">
        <v>609</v>
      </c>
      <c r="D9" s="16" t="s">
        <v>467</v>
      </c>
      <c r="E9" s="603">
        <f>VLOOKUP(D9,'DANH SACH H'!$A$2:$O$36,6,0)</f>
        <v>17</v>
      </c>
      <c r="F9" s="107"/>
      <c r="G9" s="107">
        <v>8</v>
      </c>
      <c r="H9" s="107">
        <v>8</v>
      </c>
      <c r="I9" s="107">
        <v>8</v>
      </c>
      <c r="J9" s="107">
        <v>8</v>
      </c>
      <c r="K9" s="107">
        <v>8</v>
      </c>
      <c r="L9" s="107">
        <v>8</v>
      </c>
      <c r="M9" s="107">
        <v>8</v>
      </c>
      <c r="N9" s="107">
        <v>8</v>
      </c>
      <c r="O9" s="107">
        <v>8</v>
      </c>
      <c r="P9" s="107">
        <v>8</v>
      </c>
      <c r="Q9" s="107">
        <v>8</v>
      </c>
      <c r="R9" s="107">
        <v>8</v>
      </c>
      <c r="S9" s="107">
        <v>8</v>
      </c>
      <c r="T9" s="107">
        <v>8</v>
      </c>
      <c r="U9" s="107">
        <v>8</v>
      </c>
      <c r="V9" s="107"/>
      <c r="W9" s="107"/>
      <c r="X9" s="154"/>
      <c r="Y9" s="154"/>
      <c r="Z9" s="154"/>
      <c r="AA9" s="154"/>
      <c r="AB9" s="206"/>
      <c r="AC9" s="157"/>
      <c r="AD9" s="195">
        <f>SUM(G9:AB9)</f>
        <v>120</v>
      </c>
      <c r="AE9" s="572">
        <f>AF9+AG9</f>
        <v>120</v>
      </c>
      <c r="AF9" s="583">
        <v>30</v>
      </c>
      <c r="AG9" s="587">
        <v>90</v>
      </c>
      <c r="AH9" s="673"/>
    </row>
    <row r="10" spans="1:34" s="566" customFormat="1" ht="12.75" customHeight="1">
      <c r="A10" s="124">
        <v>2</v>
      </c>
      <c r="B10" s="571" t="s">
        <v>135</v>
      </c>
      <c r="C10" s="852" t="s">
        <v>537</v>
      </c>
      <c r="D10" s="16" t="s">
        <v>467</v>
      </c>
      <c r="E10" s="603">
        <f>VLOOKUP(D10,'DANH SACH H'!$A$2:$O$36,6,0)</f>
        <v>17</v>
      </c>
      <c r="F10" s="107"/>
      <c r="G10" s="107">
        <v>8</v>
      </c>
      <c r="H10" s="107">
        <v>8</v>
      </c>
      <c r="I10" s="107">
        <v>8</v>
      </c>
      <c r="J10" s="107">
        <v>8</v>
      </c>
      <c r="K10" s="107">
        <v>8</v>
      </c>
      <c r="L10" s="107">
        <v>8</v>
      </c>
      <c r="M10" s="107">
        <v>8</v>
      </c>
      <c r="N10" s="107">
        <v>8</v>
      </c>
      <c r="O10" s="107">
        <v>8</v>
      </c>
      <c r="P10" s="107">
        <v>8</v>
      </c>
      <c r="Q10" s="107">
        <v>8</v>
      </c>
      <c r="R10" s="107">
        <v>8</v>
      </c>
      <c r="S10" s="107">
        <v>8</v>
      </c>
      <c r="T10" s="107">
        <v>8</v>
      </c>
      <c r="U10" s="107">
        <v>8</v>
      </c>
      <c r="V10" s="154"/>
      <c r="W10" s="154"/>
      <c r="X10" s="154"/>
      <c r="Y10" s="154"/>
      <c r="Z10" s="154"/>
      <c r="AA10" s="154"/>
      <c r="AB10" s="206"/>
      <c r="AC10" s="157"/>
      <c r="AD10" s="195">
        <f>SUM(G10:AB10)</f>
        <v>120</v>
      </c>
      <c r="AE10" s="572">
        <f>AF10+AG10</f>
        <v>120</v>
      </c>
      <c r="AF10" s="583">
        <v>30</v>
      </c>
      <c r="AG10" s="763">
        <v>90</v>
      </c>
      <c r="AH10" s="673"/>
    </row>
    <row r="11" spans="1:34" s="566" customFormat="1" ht="12.75" customHeight="1">
      <c r="A11" s="124">
        <v>3</v>
      </c>
      <c r="B11" s="571" t="s">
        <v>135</v>
      </c>
      <c r="C11" s="853" t="s">
        <v>474</v>
      </c>
      <c r="D11" s="16" t="s">
        <v>467</v>
      </c>
      <c r="E11" s="603">
        <f>VLOOKUP(D11,'DANH SACH H'!$A$2:$O$36,6,0)</f>
        <v>17</v>
      </c>
      <c r="F11" s="107"/>
      <c r="G11" s="107"/>
      <c r="H11" s="107"/>
      <c r="I11" s="154"/>
      <c r="J11" s="154">
        <v>8</v>
      </c>
      <c r="K11" s="154">
        <v>8</v>
      </c>
      <c r="L11" s="154">
        <v>8</v>
      </c>
      <c r="M11" s="154">
        <v>8</v>
      </c>
      <c r="N11" s="154">
        <v>8</v>
      </c>
      <c r="O11" s="154">
        <v>8</v>
      </c>
      <c r="P11" s="154">
        <v>8</v>
      </c>
      <c r="Q11" s="154">
        <v>8</v>
      </c>
      <c r="R11" s="154">
        <v>8</v>
      </c>
      <c r="S11" s="154">
        <v>8</v>
      </c>
      <c r="T11" s="154">
        <v>8</v>
      </c>
      <c r="U11" s="154">
        <v>8</v>
      </c>
      <c r="V11" s="154">
        <v>40</v>
      </c>
      <c r="W11" s="154">
        <v>34</v>
      </c>
      <c r="X11" s="154"/>
      <c r="Y11" s="154"/>
      <c r="Z11" s="154"/>
      <c r="AA11" s="154"/>
      <c r="AB11" s="206"/>
      <c r="AC11" s="157"/>
      <c r="AD11" s="195">
        <f>SUM(G11:AB11)</f>
        <v>170</v>
      </c>
      <c r="AE11" s="572">
        <f>AF11+AG11</f>
        <v>170</v>
      </c>
      <c r="AF11" s="583">
        <v>15</v>
      </c>
      <c r="AG11" s="587">
        <v>155</v>
      </c>
      <c r="AH11" s="673"/>
    </row>
    <row r="12" spans="1:36" s="566" customFormat="1" ht="12.75" customHeight="1">
      <c r="A12" s="124">
        <v>8</v>
      </c>
      <c r="B12" s="571" t="s">
        <v>516</v>
      </c>
      <c r="C12" s="854" t="s">
        <v>123</v>
      </c>
      <c r="D12" s="16" t="s">
        <v>467</v>
      </c>
      <c r="E12" s="603">
        <f>VLOOKUP(D12,'DANH SACH H'!$A$2:$O$36,6,0)</f>
        <v>17</v>
      </c>
      <c r="F12" s="107"/>
      <c r="G12" s="107"/>
      <c r="H12" s="107"/>
      <c r="I12" s="154"/>
      <c r="J12" s="154"/>
      <c r="K12" s="154"/>
      <c r="L12" s="154"/>
      <c r="M12" s="154"/>
      <c r="N12" s="154"/>
      <c r="O12" s="154"/>
      <c r="P12" s="154"/>
      <c r="Q12" s="154"/>
      <c r="R12" s="154"/>
      <c r="S12" s="154"/>
      <c r="T12" s="154"/>
      <c r="U12" s="154"/>
      <c r="V12" s="154"/>
      <c r="W12" s="154"/>
      <c r="X12" s="154"/>
      <c r="Y12" s="154"/>
      <c r="Z12" s="154"/>
      <c r="AA12" s="154"/>
      <c r="AB12" s="206"/>
      <c r="AC12" s="157"/>
      <c r="AD12" s="195">
        <f>SUM(G12:AB12)</f>
        <v>0</v>
      </c>
      <c r="AE12" s="572">
        <f t="shared" si="0"/>
        <v>0</v>
      </c>
      <c r="AF12" s="583"/>
      <c r="AG12" s="587"/>
      <c r="AJ12" s="761"/>
    </row>
    <row r="13" spans="1:36" s="618" customFormat="1" ht="12.75" customHeight="1">
      <c r="A13" s="612"/>
      <c r="B13" s="620"/>
      <c r="C13" s="855"/>
      <c r="D13" s="649"/>
      <c r="E13" s="613"/>
      <c r="F13" s="701"/>
      <c r="G13" s="701"/>
      <c r="H13" s="701"/>
      <c r="I13" s="614"/>
      <c r="J13" s="614"/>
      <c r="K13" s="614"/>
      <c r="L13" s="614"/>
      <c r="M13" s="614"/>
      <c r="N13" s="614"/>
      <c r="O13" s="614"/>
      <c r="P13" s="614"/>
      <c r="Q13" s="614"/>
      <c r="R13" s="614"/>
      <c r="S13" s="614"/>
      <c r="T13" s="614"/>
      <c r="U13" s="614"/>
      <c r="V13" s="614"/>
      <c r="W13" s="614"/>
      <c r="X13" s="614"/>
      <c r="Y13" s="614"/>
      <c r="Z13" s="614"/>
      <c r="AA13" s="614"/>
      <c r="AB13" s="615"/>
      <c r="AC13" s="616"/>
      <c r="AD13" s="617"/>
      <c r="AE13" s="572">
        <f t="shared" si="0"/>
        <v>0</v>
      </c>
      <c r="AF13" s="583"/>
      <c r="AG13" s="763"/>
      <c r="AJ13" s="39"/>
    </row>
    <row r="14" spans="1:36" s="566" customFormat="1" ht="25.5">
      <c r="A14" s="124"/>
      <c r="B14" s="571" t="s">
        <v>70</v>
      </c>
      <c r="C14" s="852" t="s">
        <v>609</v>
      </c>
      <c r="D14" s="16" t="s">
        <v>468</v>
      </c>
      <c r="E14" s="603">
        <f>VLOOKUP(D14,'DANH SACH H'!$A$2:$O$36,6,0)</f>
        <v>14</v>
      </c>
      <c r="F14" s="107"/>
      <c r="G14" s="107">
        <v>8</v>
      </c>
      <c r="H14" s="107">
        <v>8</v>
      </c>
      <c r="I14" s="107">
        <v>8</v>
      </c>
      <c r="J14" s="107">
        <v>8</v>
      </c>
      <c r="K14" s="107">
        <v>8</v>
      </c>
      <c r="L14" s="107">
        <v>8</v>
      </c>
      <c r="M14" s="107">
        <v>8</v>
      </c>
      <c r="N14" s="107">
        <v>8</v>
      </c>
      <c r="O14" s="107">
        <v>8</v>
      </c>
      <c r="P14" s="107">
        <v>8</v>
      </c>
      <c r="Q14" s="107">
        <v>8</v>
      </c>
      <c r="R14" s="107">
        <v>8</v>
      </c>
      <c r="S14" s="107">
        <v>8</v>
      </c>
      <c r="T14" s="107">
        <v>8</v>
      </c>
      <c r="U14" s="107">
        <v>8</v>
      </c>
      <c r="V14" s="107"/>
      <c r="W14" s="107"/>
      <c r="X14" s="154"/>
      <c r="Y14" s="154"/>
      <c r="Z14" s="154"/>
      <c r="AA14" s="154"/>
      <c r="AB14" s="206"/>
      <c r="AC14" s="157"/>
      <c r="AD14" s="195">
        <f>SUM(F14:AB14)</f>
        <v>120</v>
      </c>
      <c r="AE14" s="572">
        <f t="shared" si="0"/>
        <v>120</v>
      </c>
      <c r="AF14" s="583">
        <v>30</v>
      </c>
      <c r="AG14" s="587">
        <v>90</v>
      </c>
      <c r="AJ14" s="762"/>
    </row>
    <row r="15" spans="1:34" s="566" customFormat="1" ht="12" customHeight="1">
      <c r="A15" s="124"/>
      <c r="B15" s="571" t="s">
        <v>135</v>
      </c>
      <c r="C15" s="852" t="s">
        <v>537</v>
      </c>
      <c r="D15" s="16" t="s">
        <v>468</v>
      </c>
      <c r="E15" s="603">
        <f>VLOOKUP(D15,'DANH SACH H'!$A$2:$O$36,6,0)</f>
        <v>14</v>
      </c>
      <c r="F15" s="107"/>
      <c r="G15" s="107">
        <v>8</v>
      </c>
      <c r="H15" s="107">
        <v>8</v>
      </c>
      <c r="I15" s="107">
        <v>8</v>
      </c>
      <c r="J15" s="107">
        <v>8</v>
      </c>
      <c r="K15" s="107">
        <v>8</v>
      </c>
      <c r="L15" s="107">
        <v>8</v>
      </c>
      <c r="M15" s="107">
        <v>8</v>
      </c>
      <c r="N15" s="107">
        <v>8</v>
      </c>
      <c r="O15" s="107">
        <v>8</v>
      </c>
      <c r="P15" s="107">
        <v>8</v>
      </c>
      <c r="Q15" s="107">
        <v>8</v>
      </c>
      <c r="R15" s="107">
        <v>8</v>
      </c>
      <c r="S15" s="107">
        <v>8</v>
      </c>
      <c r="T15" s="107">
        <v>8</v>
      </c>
      <c r="U15" s="107">
        <v>8</v>
      </c>
      <c r="V15" s="154"/>
      <c r="W15" s="154"/>
      <c r="X15" s="154"/>
      <c r="Y15" s="154"/>
      <c r="Z15" s="154"/>
      <c r="AA15" s="154"/>
      <c r="AB15" s="206"/>
      <c r="AC15" s="157"/>
      <c r="AD15" s="195">
        <f>SUM(F15:AB15)</f>
        <v>120</v>
      </c>
      <c r="AE15" s="572">
        <f>AF15+AG15</f>
        <v>120</v>
      </c>
      <c r="AF15" s="583">
        <v>30</v>
      </c>
      <c r="AG15" s="763">
        <v>90</v>
      </c>
      <c r="AH15" s="673"/>
    </row>
    <row r="16" spans="1:34" s="566" customFormat="1" ht="12" customHeight="1">
      <c r="A16" s="124"/>
      <c r="B16" s="571" t="s">
        <v>135</v>
      </c>
      <c r="C16" s="853" t="s">
        <v>474</v>
      </c>
      <c r="D16" s="16" t="s">
        <v>468</v>
      </c>
      <c r="E16" s="603">
        <f>VLOOKUP(D16,'DANH SACH H'!$A$2:$O$36,6,0)</f>
        <v>14</v>
      </c>
      <c r="F16" s="107"/>
      <c r="G16" s="107"/>
      <c r="H16" s="107"/>
      <c r="I16" s="154"/>
      <c r="J16" s="154">
        <v>8</v>
      </c>
      <c r="K16" s="154">
        <v>8</v>
      </c>
      <c r="L16" s="154">
        <v>8</v>
      </c>
      <c r="M16" s="154">
        <v>8</v>
      </c>
      <c r="N16" s="154">
        <v>8</v>
      </c>
      <c r="O16" s="154">
        <v>8</v>
      </c>
      <c r="P16" s="154">
        <v>8</v>
      </c>
      <c r="Q16" s="154">
        <v>8</v>
      </c>
      <c r="R16" s="154">
        <v>8</v>
      </c>
      <c r="S16" s="154">
        <v>8</v>
      </c>
      <c r="T16" s="154">
        <v>8</v>
      </c>
      <c r="U16" s="154">
        <v>8</v>
      </c>
      <c r="V16" s="154">
        <v>40</v>
      </c>
      <c r="W16" s="154">
        <v>34</v>
      </c>
      <c r="X16" s="107"/>
      <c r="Y16" s="107"/>
      <c r="Z16" s="154"/>
      <c r="AA16" s="154"/>
      <c r="AB16" s="206"/>
      <c r="AC16" s="157"/>
      <c r="AD16" s="195">
        <f>SUM(F16:AB16)</f>
        <v>170</v>
      </c>
      <c r="AE16" s="572">
        <f>AF16+AG16</f>
        <v>170</v>
      </c>
      <c r="AF16" s="583">
        <v>15</v>
      </c>
      <c r="AG16" s="587">
        <v>155</v>
      </c>
      <c r="AH16" s="673"/>
    </row>
    <row r="17" spans="1:34" s="566" customFormat="1" ht="12" customHeight="1">
      <c r="A17" s="124"/>
      <c r="B17" s="571" t="s">
        <v>516</v>
      </c>
      <c r="C17" s="704" t="s">
        <v>123</v>
      </c>
      <c r="D17" s="16" t="s">
        <v>468</v>
      </c>
      <c r="E17" s="603">
        <f>VLOOKUP(D17,'DANH SACH H'!$A$2:$O$36,6,0)</f>
        <v>14</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SUM(F17:AB17)</f>
        <v>0</v>
      </c>
      <c r="AE17" s="572"/>
      <c r="AF17" s="585"/>
      <c r="AG17" s="585"/>
      <c r="AH17" s="673"/>
    </row>
    <row r="18" spans="1:34" s="618" customFormat="1" ht="12.75" customHeight="1">
      <c r="A18" s="612"/>
      <c r="B18" s="620"/>
      <c r="C18" s="623"/>
      <c r="D18" s="638"/>
      <c r="E18" s="603"/>
      <c r="F18" s="638"/>
      <c r="G18" s="614"/>
      <c r="H18" s="614"/>
      <c r="I18" s="614"/>
      <c r="J18" s="614"/>
      <c r="K18" s="614"/>
      <c r="L18" s="614"/>
      <c r="M18" s="614"/>
      <c r="N18" s="614"/>
      <c r="O18" s="614"/>
      <c r="P18" s="614"/>
      <c r="Q18" s="614"/>
      <c r="R18" s="614"/>
      <c r="S18" s="614"/>
      <c r="T18" s="614"/>
      <c r="U18" s="614"/>
      <c r="V18" s="614"/>
      <c r="W18" s="614"/>
      <c r="X18" s="614"/>
      <c r="Y18" s="614"/>
      <c r="Z18" s="614"/>
      <c r="AA18" s="614"/>
      <c r="AB18" s="615"/>
      <c r="AC18" s="616"/>
      <c r="AD18" s="195">
        <f aca="true" t="shared" si="1" ref="AD18:AD27">SUM(F18:AB18)</f>
        <v>0</v>
      </c>
      <c r="AE18" s="572">
        <f t="shared" si="0"/>
        <v>0</v>
      </c>
      <c r="AF18" s="682"/>
      <c r="AG18" s="682"/>
      <c r="AH18" s="674"/>
    </row>
    <row r="19" spans="1:34" s="566" customFormat="1" ht="12.75" customHeight="1">
      <c r="A19" s="124"/>
      <c r="B19" s="698" t="s">
        <v>136</v>
      </c>
      <c r="C19" s="665" t="s">
        <v>545</v>
      </c>
      <c r="D19" s="16" t="s">
        <v>480</v>
      </c>
      <c r="E19" s="603">
        <f>VLOOKUP(D19,'DANH SACH H'!$A$2:$O$36,6,0)</f>
        <v>2</v>
      </c>
      <c r="F19" s="330"/>
      <c r="G19" s="154"/>
      <c r="H19" s="154"/>
      <c r="I19" s="154"/>
      <c r="J19" s="154"/>
      <c r="K19" s="154"/>
      <c r="L19" s="154">
        <v>4</v>
      </c>
      <c r="M19" s="154">
        <v>4</v>
      </c>
      <c r="N19" s="154">
        <v>4</v>
      </c>
      <c r="O19" s="154">
        <v>4</v>
      </c>
      <c r="P19" s="154">
        <v>4</v>
      </c>
      <c r="Q19" s="154">
        <v>4</v>
      </c>
      <c r="R19" s="154">
        <v>4</v>
      </c>
      <c r="S19" s="154">
        <v>4</v>
      </c>
      <c r="T19" s="154">
        <v>4</v>
      </c>
      <c r="U19" s="154">
        <v>4</v>
      </c>
      <c r="V19" s="154">
        <v>4</v>
      </c>
      <c r="W19" s="154">
        <v>1</v>
      </c>
      <c r="X19" s="154"/>
      <c r="Y19" s="154"/>
      <c r="Z19" s="154"/>
      <c r="AA19" s="154"/>
      <c r="AB19" s="206"/>
      <c r="AC19" s="157"/>
      <c r="AD19" s="195">
        <f t="shared" si="1"/>
        <v>45</v>
      </c>
      <c r="AE19" s="572">
        <f>AF19</f>
        <v>45</v>
      </c>
      <c r="AF19" s="686">
        <v>45</v>
      </c>
      <c r="AG19" s="585"/>
      <c r="AH19" s="673"/>
    </row>
    <row r="20" spans="1:34" s="566" customFormat="1" ht="12.75" customHeight="1">
      <c r="A20" s="124">
        <v>1</v>
      </c>
      <c r="B20" s="698" t="s">
        <v>136</v>
      </c>
      <c r="C20" s="665" t="s">
        <v>546</v>
      </c>
      <c r="D20" s="16" t="s">
        <v>480</v>
      </c>
      <c r="E20" s="603">
        <f>VLOOKUP(D20,'DANH SACH H'!$A$2:$O$36,6,0)</f>
        <v>2</v>
      </c>
      <c r="F20" s="603"/>
      <c r="G20" s="154"/>
      <c r="H20" s="154"/>
      <c r="I20" s="154"/>
      <c r="J20" s="154"/>
      <c r="K20" s="154"/>
      <c r="L20" s="154"/>
      <c r="M20" s="154"/>
      <c r="N20" s="154"/>
      <c r="O20" s="154"/>
      <c r="P20" s="154">
        <v>4</v>
      </c>
      <c r="Q20" s="154">
        <v>4</v>
      </c>
      <c r="R20" s="154">
        <v>4</v>
      </c>
      <c r="S20" s="154">
        <v>3</v>
      </c>
      <c r="T20" s="154"/>
      <c r="U20" s="154"/>
      <c r="V20" s="154"/>
      <c r="W20" s="154"/>
      <c r="X20" s="154"/>
      <c r="Y20" s="154"/>
      <c r="Z20" s="154"/>
      <c r="AA20" s="154"/>
      <c r="AB20" s="206"/>
      <c r="AC20" s="157"/>
      <c r="AD20" s="195">
        <f t="shared" si="1"/>
        <v>15</v>
      </c>
      <c r="AE20" s="572">
        <f t="shared" si="0"/>
        <v>15</v>
      </c>
      <c r="AF20" s="686">
        <v>15</v>
      </c>
      <c r="AG20" s="585"/>
      <c r="AH20" s="673"/>
    </row>
    <row r="21" spans="1:34" s="566" customFormat="1" ht="12.75" customHeight="1">
      <c r="A21" s="124">
        <v>2</v>
      </c>
      <c r="B21" s="698" t="s">
        <v>136</v>
      </c>
      <c r="C21" s="665" t="s">
        <v>547</v>
      </c>
      <c r="D21" s="16" t="s">
        <v>480</v>
      </c>
      <c r="E21" s="603">
        <f>VLOOKUP(D21,'DANH SACH H'!$A$2:$O$36,6,0)</f>
        <v>2</v>
      </c>
      <c r="F21" s="603"/>
      <c r="G21" s="154"/>
      <c r="H21" s="154"/>
      <c r="I21" s="154"/>
      <c r="J21" s="154"/>
      <c r="K21" s="154"/>
      <c r="L21" s="154">
        <v>4</v>
      </c>
      <c r="M21" s="154">
        <v>4</v>
      </c>
      <c r="N21" s="154">
        <v>4</v>
      </c>
      <c r="O21" s="154">
        <v>4</v>
      </c>
      <c r="P21" s="154">
        <v>4</v>
      </c>
      <c r="Q21" s="154">
        <v>4</v>
      </c>
      <c r="R21" s="154">
        <v>4</v>
      </c>
      <c r="S21" s="154">
        <v>2</v>
      </c>
      <c r="T21" s="154"/>
      <c r="U21" s="154"/>
      <c r="V21" s="154"/>
      <c r="W21" s="154"/>
      <c r="X21" s="154"/>
      <c r="Y21" s="154"/>
      <c r="Z21" s="154"/>
      <c r="AA21" s="154"/>
      <c r="AB21" s="206"/>
      <c r="AC21" s="157"/>
      <c r="AD21" s="195">
        <f t="shared" si="1"/>
        <v>30</v>
      </c>
      <c r="AE21" s="572">
        <f t="shared" si="0"/>
        <v>30</v>
      </c>
      <c r="AF21" s="686">
        <v>30</v>
      </c>
      <c r="AG21" s="585"/>
      <c r="AH21" s="673"/>
    </row>
    <row r="22" spans="1:34" s="566" customFormat="1" ht="12.75" customHeight="1">
      <c r="A22" s="124">
        <v>3</v>
      </c>
      <c r="B22" s="698" t="s">
        <v>136</v>
      </c>
      <c r="C22" s="680" t="s">
        <v>539</v>
      </c>
      <c r="D22" s="16" t="s">
        <v>480</v>
      </c>
      <c r="E22" s="603">
        <f>VLOOKUP(D22,'DANH SACH H'!$A$2:$O$36,6,0)</f>
        <v>2</v>
      </c>
      <c r="F22" s="603"/>
      <c r="G22" s="154"/>
      <c r="H22" s="154"/>
      <c r="I22" s="154"/>
      <c r="J22" s="154"/>
      <c r="K22" s="154"/>
      <c r="L22" s="154"/>
      <c r="M22" s="154"/>
      <c r="N22" s="154"/>
      <c r="O22" s="154"/>
      <c r="P22" s="154"/>
      <c r="Q22" s="154"/>
      <c r="R22" s="154"/>
      <c r="S22" s="154"/>
      <c r="T22" s="154"/>
      <c r="U22" s="154"/>
      <c r="V22" s="154"/>
      <c r="W22" s="154"/>
      <c r="X22" s="154"/>
      <c r="Y22" s="154"/>
      <c r="Z22" s="154"/>
      <c r="AA22" s="154"/>
      <c r="AB22" s="206"/>
      <c r="AC22" s="157"/>
      <c r="AD22" s="195">
        <f t="shared" si="1"/>
        <v>0</v>
      </c>
      <c r="AE22" s="572">
        <f t="shared" si="0"/>
        <v>30</v>
      </c>
      <c r="AF22" s="686">
        <v>30</v>
      </c>
      <c r="AG22" s="683"/>
      <c r="AH22" s="673"/>
    </row>
    <row r="23" spans="1:34" s="566" customFormat="1" ht="12.75">
      <c r="A23" s="124">
        <v>5</v>
      </c>
      <c r="B23" s="698" t="s">
        <v>136</v>
      </c>
      <c r="C23" s="680" t="s">
        <v>541</v>
      </c>
      <c r="D23" s="16" t="s">
        <v>480</v>
      </c>
      <c r="E23" s="603">
        <f>VLOOKUP(D23,'DANH SACH H'!$A$2:$O$36,6,0)</f>
        <v>2</v>
      </c>
      <c r="F23" s="107"/>
      <c r="G23" s="107"/>
      <c r="H23" s="107"/>
      <c r="I23" s="107"/>
      <c r="J23" s="107"/>
      <c r="K23" s="107"/>
      <c r="L23" s="107">
        <v>4</v>
      </c>
      <c r="M23" s="107">
        <v>4</v>
      </c>
      <c r="N23" s="107">
        <v>4</v>
      </c>
      <c r="O23" s="107">
        <v>4</v>
      </c>
      <c r="P23" s="107">
        <v>4</v>
      </c>
      <c r="Q23" s="107">
        <v>4</v>
      </c>
      <c r="R23" s="107">
        <v>4</v>
      </c>
      <c r="S23" s="107">
        <v>2</v>
      </c>
      <c r="T23" s="107"/>
      <c r="U23" s="107"/>
      <c r="V23" s="154"/>
      <c r="W23" s="154"/>
      <c r="X23" s="154"/>
      <c r="Y23" s="154"/>
      <c r="Z23" s="154"/>
      <c r="AA23" s="154"/>
      <c r="AB23" s="206"/>
      <c r="AC23" s="157"/>
      <c r="AD23" s="195">
        <f t="shared" si="1"/>
        <v>30</v>
      </c>
      <c r="AE23" s="572">
        <f t="shared" si="0"/>
        <v>30</v>
      </c>
      <c r="AF23" s="686">
        <v>30</v>
      </c>
      <c r="AG23" s="715"/>
      <c r="AH23" s="673"/>
    </row>
    <row r="24" spans="1:34" s="566" customFormat="1" ht="12.75">
      <c r="A24" s="124"/>
      <c r="B24" s="571" t="s">
        <v>70</v>
      </c>
      <c r="C24" s="670" t="s">
        <v>553</v>
      </c>
      <c r="D24" s="16" t="s">
        <v>480</v>
      </c>
      <c r="E24" s="603">
        <f>VLOOKUP(D24,'DANH SACH H'!$A$2:$O$36,6,0)</f>
        <v>2</v>
      </c>
      <c r="F24" s="107"/>
      <c r="G24" s="107">
        <v>8</v>
      </c>
      <c r="H24" s="107">
        <v>8</v>
      </c>
      <c r="I24" s="107">
        <v>8</v>
      </c>
      <c r="J24" s="107">
        <v>8</v>
      </c>
      <c r="K24" s="107">
        <v>8</v>
      </c>
      <c r="L24" s="107">
        <v>8</v>
      </c>
      <c r="M24" s="107">
        <v>8</v>
      </c>
      <c r="N24" s="107">
        <v>8</v>
      </c>
      <c r="O24" s="107">
        <v>8</v>
      </c>
      <c r="P24" s="107">
        <v>8</v>
      </c>
      <c r="Q24" s="107">
        <v>8</v>
      </c>
      <c r="R24" s="107">
        <v>8</v>
      </c>
      <c r="S24" s="107">
        <v>8</v>
      </c>
      <c r="T24" s="107">
        <v>8</v>
      </c>
      <c r="U24" s="107">
        <v>8</v>
      </c>
      <c r="V24" s="107"/>
      <c r="W24" s="107"/>
      <c r="X24" s="107"/>
      <c r="Y24" s="107"/>
      <c r="Z24" s="154"/>
      <c r="AA24" s="154"/>
      <c r="AB24" s="206"/>
      <c r="AC24" s="157"/>
      <c r="AD24" s="195">
        <f t="shared" si="1"/>
        <v>120</v>
      </c>
      <c r="AE24" s="572">
        <f t="shared" si="0"/>
        <v>120</v>
      </c>
      <c r="AF24" s="686">
        <v>30</v>
      </c>
      <c r="AG24" s="715">
        <v>90</v>
      </c>
      <c r="AH24" s="673"/>
    </row>
    <row r="25" spans="1:34" s="566" customFormat="1" ht="12.75" customHeight="1">
      <c r="A25" s="124">
        <v>6</v>
      </c>
      <c r="B25" s="571" t="s">
        <v>91</v>
      </c>
      <c r="C25" s="730" t="s">
        <v>555</v>
      </c>
      <c r="D25" s="16" t="s">
        <v>480</v>
      </c>
      <c r="E25" s="603">
        <f>VLOOKUP(D25,'DANH SACH H'!$A$2:$O$36,6,0)</f>
        <v>2</v>
      </c>
      <c r="F25" s="107"/>
      <c r="G25" s="107">
        <v>8</v>
      </c>
      <c r="H25" s="107">
        <v>8</v>
      </c>
      <c r="I25" s="107">
        <v>8</v>
      </c>
      <c r="J25" s="107">
        <v>8</v>
      </c>
      <c r="K25" s="107">
        <v>8</v>
      </c>
      <c r="L25" s="107">
        <v>8</v>
      </c>
      <c r="M25" s="107">
        <v>8</v>
      </c>
      <c r="N25" s="107">
        <v>8</v>
      </c>
      <c r="O25" s="107">
        <v>8</v>
      </c>
      <c r="P25" s="107">
        <v>8</v>
      </c>
      <c r="Q25" s="107">
        <v>8</v>
      </c>
      <c r="R25" s="107">
        <v>8</v>
      </c>
      <c r="S25" s="107">
        <v>8</v>
      </c>
      <c r="T25" s="107">
        <v>8</v>
      </c>
      <c r="U25" s="107">
        <v>8</v>
      </c>
      <c r="V25" s="154"/>
      <c r="W25" s="154"/>
      <c r="X25" s="154"/>
      <c r="Y25" s="154"/>
      <c r="Z25" s="154"/>
      <c r="AA25" s="154"/>
      <c r="AB25" s="206"/>
      <c r="AC25" s="157"/>
      <c r="AD25" s="195">
        <f t="shared" si="1"/>
        <v>120</v>
      </c>
      <c r="AE25" s="572">
        <f t="shared" si="0"/>
        <v>120</v>
      </c>
      <c r="AF25" s="715">
        <v>30</v>
      </c>
      <c r="AG25" s="715">
        <v>90</v>
      </c>
      <c r="AH25" s="673"/>
    </row>
    <row r="26" spans="1:34" s="566" customFormat="1" ht="12.75" customHeight="1">
      <c r="A26" s="124"/>
      <c r="B26" s="571" t="s">
        <v>91</v>
      </c>
      <c r="C26" s="765" t="s">
        <v>558</v>
      </c>
      <c r="D26" s="16" t="s">
        <v>480</v>
      </c>
      <c r="E26" s="603">
        <f>VLOOKUP(D26,'DANH SACH H'!$A$2:$O$36,6,0)</f>
        <v>2</v>
      </c>
      <c r="F26" s="107"/>
      <c r="G26" s="107">
        <v>6</v>
      </c>
      <c r="H26" s="107">
        <v>6</v>
      </c>
      <c r="I26" s="107">
        <v>6</v>
      </c>
      <c r="J26" s="107">
        <v>6</v>
      </c>
      <c r="K26" s="107">
        <v>6</v>
      </c>
      <c r="L26" s="107">
        <v>6</v>
      </c>
      <c r="M26" s="107">
        <v>6</v>
      </c>
      <c r="N26" s="107">
        <v>6</v>
      </c>
      <c r="O26" s="107">
        <v>6</v>
      </c>
      <c r="P26" s="107">
        <v>6</v>
      </c>
      <c r="Q26" s="107"/>
      <c r="R26" s="107"/>
      <c r="S26" s="107"/>
      <c r="T26" s="107"/>
      <c r="U26" s="107"/>
      <c r="V26" s="154"/>
      <c r="W26" s="154"/>
      <c r="X26" s="154"/>
      <c r="Y26" s="154"/>
      <c r="Z26" s="154"/>
      <c r="AA26" s="154"/>
      <c r="AB26" s="206"/>
      <c r="AC26" s="157"/>
      <c r="AD26" s="195">
        <f t="shared" si="1"/>
        <v>60</v>
      </c>
      <c r="AE26" s="572">
        <f t="shared" si="0"/>
        <v>60</v>
      </c>
      <c r="AF26" s="764">
        <v>30</v>
      </c>
      <c r="AG26" s="764">
        <v>30</v>
      </c>
      <c r="AH26" s="673"/>
    </row>
    <row r="27" spans="1:34" s="566" customFormat="1" ht="12.75" customHeight="1">
      <c r="A27" s="124">
        <v>7</v>
      </c>
      <c r="B27" s="571" t="s">
        <v>516</v>
      </c>
      <c r="C27" s="704" t="s">
        <v>123</v>
      </c>
      <c r="D27" s="16" t="s">
        <v>480</v>
      </c>
      <c r="E27" s="603">
        <f>VLOOKUP(D27,'DANH SACH H'!$A$2:$O$36,6,0)</f>
        <v>2</v>
      </c>
      <c r="F27" s="107"/>
      <c r="G27" s="107"/>
      <c r="H27" s="107"/>
      <c r="I27" s="154"/>
      <c r="J27" s="154"/>
      <c r="K27" s="154"/>
      <c r="L27" s="154"/>
      <c r="M27" s="154"/>
      <c r="N27" s="154"/>
      <c r="O27" s="154"/>
      <c r="P27" s="154"/>
      <c r="Q27" s="154"/>
      <c r="R27" s="154"/>
      <c r="S27" s="154"/>
      <c r="T27" s="154"/>
      <c r="U27" s="154"/>
      <c r="V27" s="154"/>
      <c r="W27" s="154"/>
      <c r="X27" s="154"/>
      <c r="Y27" s="154"/>
      <c r="Z27" s="154"/>
      <c r="AA27" s="154"/>
      <c r="AB27" s="206"/>
      <c r="AC27" s="157"/>
      <c r="AD27" s="195">
        <f t="shared" si="1"/>
        <v>0</v>
      </c>
      <c r="AE27" s="572">
        <f t="shared" si="0"/>
        <v>0</v>
      </c>
      <c r="AF27" s="585"/>
      <c r="AG27" s="585"/>
      <c r="AH27" s="673"/>
    </row>
    <row r="28" spans="1:34" s="645" customFormat="1" ht="12.75" customHeight="1">
      <c r="A28" s="639"/>
      <c r="B28" s="694"/>
      <c r="C28" s="706"/>
      <c r="D28" s="640"/>
      <c r="E28" s="603"/>
      <c r="F28" s="640"/>
      <c r="G28" s="641"/>
      <c r="H28" s="641"/>
      <c r="I28" s="641"/>
      <c r="J28" s="641"/>
      <c r="K28" s="642"/>
      <c r="L28" s="642"/>
      <c r="M28" s="642"/>
      <c r="N28" s="642"/>
      <c r="O28" s="642"/>
      <c r="P28" s="641"/>
      <c r="Q28" s="641"/>
      <c r="R28" s="641"/>
      <c r="S28" s="641"/>
      <c r="T28" s="641"/>
      <c r="U28" s="641"/>
      <c r="V28" s="641"/>
      <c r="W28" s="641"/>
      <c r="X28" s="641"/>
      <c r="Y28" s="641"/>
      <c r="Z28" s="641"/>
      <c r="AA28" s="641"/>
      <c r="AB28" s="643"/>
      <c r="AC28" s="1175" t="s">
        <v>510</v>
      </c>
      <c r="AE28" s="572">
        <f t="shared" si="0"/>
        <v>0</v>
      </c>
      <c r="AF28" s="684"/>
      <c r="AG28" s="684"/>
      <c r="AH28" s="676"/>
    </row>
    <row r="29" spans="1:34" s="13" customFormat="1" ht="12.75" customHeight="1">
      <c r="A29" s="655"/>
      <c r="B29" s="698" t="s">
        <v>136</v>
      </c>
      <c r="C29" s="665" t="s">
        <v>500</v>
      </c>
      <c r="D29" s="16" t="s">
        <v>509</v>
      </c>
      <c r="E29" s="603">
        <f>VLOOKUP(D29,'DANH SACH H'!$A$2:$O$36,6,0)</f>
        <v>14</v>
      </c>
      <c r="F29" s="656"/>
      <c r="G29" s="657"/>
      <c r="H29" s="657"/>
      <c r="I29" s="657"/>
      <c r="J29" s="657"/>
      <c r="K29" s="658"/>
      <c r="L29" s="658"/>
      <c r="M29" s="658"/>
      <c r="N29" s="658"/>
      <c r="O29" s="658"/>
      <c r="P29" s="657"/>
      <c r="Q29" s="657"/>
      <c r="R29" s="657"/>
      <c r="S29" s="657"/>
      <c r="T29" s="657"/>
      <c r="U29" s="657"/>
      <c r="V29" s="657"/>
      <c r="W29" s="657"/>
      <c r="X29" s="657"/>
      <c r="Y29" s="657"/>
      <c r="Z29" s="657"/>
      <c r="AA29" s="657"/>
      <c r="AB29" s="659"/>
      <c r="AC29" s="1175"/>
      <c r="AD29" s="13">
        <f aca="true" t="shared" si="2" ref="AD29:AD44">SUM(F29:AB29)</f>
        <v>0</v>
      </c>
      <c r="AE29" s="572">
        <f t="shared" si="0"/>
        <v>90</v>
      </c>
      <c r="AF29" s="685">
        <v>30</v>
      </c>
      <c r="AG29" s="685">
        <v>60</v>
      </c>
      <c r="AH29" s="677"/>
    </row>
    <row r="30" spans="1:34" s="13" customFormat="1" ht="12.75" customHeight="1">
      <c r="A30" s="655"/>
      <c r="B30" s="698" t="s">
        <v>136</v>
      </c>
      <c r="C30" s="680" t="s">
        <v>512</v>
      </c>
      <c r="D30" s="16" t="s">
        <v>509</v>
      </c>
      <c r="E30" s="603">
        <f>VLOOKUP(D30,'DANH SACH H'!$A$2:$O$36,6,0)</f>
        <v>14</v>
      </c>
      <c r="F30" s="656"/>
      <c r="G30" s="657"/>
      <c r="H30" s="657"/>
      <c r="I30" s="657"/>
      <c r="J30" s="657">
        <v>8</v>
      </c>
      <c r="K30" s="657">
        <v>8</v>
      </c>
      <c r="L30" s="657">
        <v>8</v>
      </c>
      <c r="M30" s="657">
        <v>6</v>
      </c>
      <c r="N30" s="657"/>
      <c r="O30" s="657"/>
      <c r="P30" s="657"/>
      <c r="Q30" s="657"/>
      <c r="R30" s="657"/>
      <c r="S30" s="657"/>
      <c r="T30" s="657"/>
      <c r="U30" s="657"/>
      <c r="V30" s="657"/>
      <c r="W30" s="657"/>
      <c r="X30" s="657"/>
      <c r="Y30" s="657"/>
      <c r="Z30" s="657"/>
      <c r="AA30" s="657"/>
      <c r="AB30" s="659"/>
      <c r="AC30" s="1175"/>
      <c r="AD30" s="13">
        <f t="shared" si="2"/>
        <v>30</v>
      </c>
      <c r="AE30" s="572">
        <v>30</v>
      </c>
      <c r="AF30" s="685"/>
      <c r="AG30" s="685"/>
      <c r="AH30" s="677"/>
    </row>
    <row r="31" spans="1:34" s="13" customFormat="1" ht="12.75" customHeight="1">
      <c r="A31" s="655"/>
      <c r="B31" s="698" t="s">
        <v>136</v>
      </c>
      <c r="C31" s="680" t="s">
        <v>459</v>
      </c>
      <c r="D31" s="16" t="s">
        <v>509</v>
      </c>
      <c r="E31" s="603">
        <f>VLOOKUP(D31,'DANH SACH H'!$A$2:$O$36,6,0)</f>
        <v>14</v>
      </c>
      <c r="F31" s="656"/>
      <c r="G31" s="657"/>
      <c r="H31" s="657"/>
      <c r="I31" s="657"/>
      <c r="J31" s="657"/>
      <c r="K31" s="658"/>
      <c r="L31" s="658"/>
      <c r="M31" s="658"/>
      <c r="N31" s="658">
        <v>8</v>
      </c>
      <c r="O31" s="658">
        <v>7</v>
      </c>
      <c r="P31" s="657"/>
      <c r="Q31" s="657"/>
      <c r="R31" s="657"/>
      <c r="S31" s="657"/>
      <c r="T31" s="657"/>
      <c r="U31" s="657"/>
      <c r="V31" s="657"/>
      <c r="W31" s="657"/>
      <c r="X31" s="657"/>
      <c r="Y31" s="657"/>
      <c r="Z31" s="657"/>
      <c r="AA31" s="657"/>
      <c r="AB31" s="659"/>
      <c r="AC31" s="1175"/>
      <c r="AD31" s="13">
        <f t="shared" si="2"/>
        <v>15</v>
      </c>
      <c r="AE31" s="572">
        <v>15</v>
      </c>
      <c r="AF31" s="685"/>
      <c r="AG31" s="685"/>
      <c r="AH31" s="677"/>
    </row>
    <row r="32" spans="1:34" s="13" customFormat="1" ht="15">
      <c r="A32" s="655"/>
      <c r="B32" s="698" t="s">
        <v>156</v>
      </c>
      <c r="C32" s="666" t="s">
        <v>504</v>
      </c>
      <c r="D32" s="16" t="s">
        <v>509</v>
      </c>
      <c r="E32" s="603">
        <f>VLOOKUP(D32,'DANH SACH H'!$A$2:$O$36,6,0)</f>
        <v>14</v>
      </c>
      <c r="F32" s="656"/>
      <c r="G32" s="657"/>
      <c r="H32" s="657"/>
      <c r="I32" s="657"/>
      <c r="J32" s="657"/>
      <c r="K32" s="658"/>
      <c r="L32" s="658"/>
      <c r="M32" s="658"/>
      <c r="N32" s="658"/>
      <c r="O32" s="658"/>
      <c r="P32" s="657"/>
      <c r="Q32" s="657"/>
      <c r="R32" s="657"/>
      <c r="S32" s="657"/>
      <c r="T32" s="657"/>
      <c r="U32" s="657"/>
      <c r="V32" s="657"/>
      <c r="W32" s="657"/>
      <c r="X32" s="657"/>
      <c r="Y32" s="657"/>
      <c r="Z32" s="657"/>
      <c r="AA32" s="657"/>
      <c r="AB32" s="659"/>
      <c r="AC32" s="1175"/>
      <c r="AD32" s="13">
        <f t="shared" si="2"/>
        <v>0</v>
      </c>
      <c r="AE32" s="572">
        <f t="shared" si="0"/>
        <v>25</v>
      </c>
      <c r="AF32" s="685">
        <v>15</v>
      </c>
      <c r="AG32" s="685">
        <v>10</v>
      </c>
      <c r="AH32" s="677"/>
    </row>
    <row r="33" spans="1:34" s="13" customFormat="1" ht="15">
      <c r="A33" s="655"/>
      <c r="B33" s="571" t="s">
        <v>69</v>
      </c>
      <c r="C33" s="666" t="s">
        <v>515</v>
      </c>
      <c r="D33" s="16" t="s">
        <v>509</v>
      </c>
      <c r="E33" s="603">
        <f>VLOOKUP(D33,'DANH SACH H'!$A$2:$O$36,6,0)</f>
        <v>14</v>
      </c>
      <c r="F33" s="656"/>
      <c r="G33" s="657">
        <v>8</v>
      </c>
      <c r="H33" s="657">
        <v>8</v>
      </c>
      <c r="I33" s="657">
        <v>8</v>
      </c>
      <c r="J33" s="657">
        <v>8</v>
      </c>
      <c r="K33" s="657">
        <v>8</v>
      </c>
      <c r="L33" s="657">
        <v>8</v>
      </c>
      <c r="M33" s="657">
        <v>8</v>
      </c>
      <c r="N33" s="657">
        <v>8</v>
      </c>
      <c r="O33" s="657">
        <v>8</v>
      </c>
      <c r="P33" s="657">
        <v>8</v>
      </c>
      <c r="Q33" s="657">
        <v>8</v>
      </c>
      <c r="R33" s="657">
        <v>8</v>
      </c>
      <c r="S33" s="657">
        <v>8</v>
      </c>
      <c r="T33" s="657">
        <v>8</v>
      </c>
      <c r="U33" s="657">
        <v>8</v>
      </c>
      <c r="V33" s="657"/>
      <c r="W33" s="657"/>
      <c r="X33" s="657"/>
      <c r="Y33" s="657"/>
      <c r="Z33" s="657"/>
      <c r="AA33" s="657"/>
      <c r="AB33" s="659"/>
      <c r="AC33" s="1175"/>
      <c r="AD33" s="13">
        <f t="shared" si="2"/>
        <v>120</v>
      </c>
      <c r="AE33" s="572">
        <f t="shared" si="0"/>
        <v>120</v>
      </c>
      <c r="AF33" s="685">
        <v>30</v>
      </c>
      <c r="AG33" s="685">
        <v>90</v>
      </c>
      <c r="AH33" s="677"/>
    </row>
    <row r="34" spans="1:34" s="13" customFormat="1" ht="12.75" customHeight="1">
      <c r="A34" s="655"/>
      <c r="B34" s="571" t="s">
        <v>71</v>
      </c>
      <c r="C34" s="666" t="s">
        <v>552</v>
      </c>
      <c r="D34" s="16" t="s">
        <v>509</v>
      </c>
      <c r="E34" s="603">
        <f>VLOOKUP(D34,'DANH SACH H'!$A$2:$O$36,6,0)</f>
        <v>14</v>
      </c>
      <c r="F34" s="656"/>
      <c r="G34" s="657">
        <v>8</v>
      </c>
      <c r="H34" s="657">
        <v>8</v>
      </c>
      <c r="I34" s="657">
        <v>8</v>
      </c>
      <c r="J34" s="657">
        <v>8</v>
      </c>
      <c r="K34" s="657">
        <v>8</v>
      </c>
      <c r="L34" s="657">
        <v>8</v>
      </c>
      <c r="M34" s="657">
        <v>8</v>
      </c>
      <c r="N34" s="657">
        <v>8</v>
      </c>
      <c r="O34" s="657">
        <v>8</v>
      </c>
      <c r="P34" s="657">
        <v>8</v>
      </c>
      <c r="Q34" s="657">
        <v>8</v>
      </c>
      <c r="R34" s="657">
        <v>2</v>
      </c>
      <c r="S34" s="657"/>
      <c r="T34" s="657"/>
      <c r="U34" s="657"/>
      <c r="V34" s="657"/>
      <c r="W34" s="657"/>
      <c r="X34" s="657"/>
      <c r="Y34" s="657"/>
      <c r="Z34" s="657"/>
      <c r="AA34" s="657"/>
      <c r="AB34" s="659"/>
      <c r="AC34" s="1175"/>
      <c r="AD34" s="13">
        <f t="shared" si="2"/>
        <v>90</v>
      </c>
      <c r="AE34" s="572">
        <f t="shared" si="0"/>
        <v>90</v>
      </c>
      <c r="AF34" s="685">
        <v>15</v>
      </c>
      <c r="AG34" s="685">
        <v>75</v>
      </c>
      <c r="AH34" s="677"/>
    </row>
    <row r="35" spans="1:34" s="13" customFormat="1" ht="12.75" customHeight="1">
      <c r="A35" s="655"/>
      <c r="B35" s="571" t="s">
        <v>135</v>
      </c>
      <c r="C35" s="666" t="s">
        <v>472</v>
      </c>
      <c r="D35" s="16" t="s">
        <v>509</v>
      </c>
      <c r="E35" s="603">
        <f>VLOOKUP(D35,'DANH SACH H'!$A$2:$O$36,6,0)</f>
        <v>14</v>
      </c>
      <c r="F35" s="656"/>
      <c r="G35" s="657">
        <v>4</v>
      </c>
      <c r="H35" s="657">
        <v>4</v>
      </c>
      <c r="I35" s="657">
        <v>4</v>
      </c>
      <c r="J35" s="657">
        <v>4</v>
      </c>
      <c r="K35" s="657">
        <v>4</v>
      </c>
      <c r="L35" s="657">
        <v>4</v>
      </c>
      <c r="M35" s="657">
        <v>4</v>
      </c>
      <c r="N35" s="657">
        <v>4</v>
      </c>
      <c r="O35" s="657">
        <v>4</v>
      </c>
      <c r="P35" s="657">
        <v>4</v>
      </c>
      <c r="Q35" s="657">
        <v>4</v>
      </c>
      <c r="R35" s="657">
        <v>4</v>
      </c>
      <c r="S35" s="657">
        <v>4</v>
      </c>
      <c r="T35" s="657">
        <v>4</v>
      </c>
      <c r="U35" s="657">
        <v>4</v>
      </c>
      <c r="V35" s="657"/>
      <c r="W35" s="657"/>
      <c r="X35" s="657"/>
      <c r="Y35" s="657"/>
      <c r="Z35" s="657"/>
      <c r="AA35" s="657"/>
      <c r="AB35" s="659"/>
      <c r="AC35" s="1175"/>
      <c r="AD35" s="13">
        <f t="shared" si="2"/>
        <v>60</v>
      </c>
      <c r="AE35" s="572">
        <f t="shared" si="0"/>
        <v>60</v>
      </c>
      <c r="AF35" s="685">
        <v>15</v>
      </c>
      <c r="AG35" s="685">
        <v>45</v>
      </c>
      <c r="AH35" s="677"/>
    </row>
    <row r="36" spans="1:34" s="13" customFormat="1" ht="12.75" customHeight="1">
      <c r="A36" s="655"/>
      <c r="B36" s="586" t="s">
        <v>486</v>
      </c>
      <c r="C36" s="704" t="s">
        <v>123</v>
      </c>
      <c r="D36" s="16" t="s">
        <v>509</v>
      </c>
      <c r="E36" s="603">
        <f>VLOOKUP(D36,'DANH SACH H'!$A$2:$O$36,6,0)</f>
        <v>14</v>
      </c>
      <c r="F36" s="656"/>
      <c r="G36" s="657"/>
      <c r="H36" s="657"/>
      <c r="I36" s="657"/>
      <c r="J36" s="657"/>
      <c r="K36" s="658"/>
      <c r="L36" s="658"/>
      <c r="M36" s="658"/>
      <c r="N36" s="658"/>
      <c r="O36" s="658"/>
      <c r="P36" s="657"/>
      <c r="Q36" s="657"/>
      <c r="R36" s="657"/>
      <c r="S36" s="657"/>
      <c r="T36" s="657"/>
      <c r="U36" s="657"/>
      <c r="V36" s="657"/>
      <c r="W36" s="657"/>
      <c r="X36" s="657"/>
      <c r="Y36" s="657"/>
      <c r="Z36" s="657"/>
      <c r="AA36" s="657"/>
      <c r="AB36" s="659"/>
      <c r="AC36" s="277"/>
      <c r="AD36" s="13">
        <f t="shared" si="2"/>
        <v>0</v>
      </c>
      <c r="AE36" s="572">
        <f t="shared" si="0"/>
        <v>0</v>
      </c>
      <c r="AF36" s="686"/>
      <c r="AG36" s="686"/>
      <c r="AH36" s="678"/>
    </row>
    <row r="37" spans="1:34" s="13" customFormat="1" ht="12.75" customHeight="1">
      <c r="A37" s="655"/>
      <c r="B37" s="695"/>
      <c r="C37" s="704"/>
      <c r="D37" s="671"/>
      <c r="E37" s="603"/>
      <c r="F37" s="656"/>
      <c r="G37" s="657"/>
      <c r="H37" s="657"/>
      <c r="I37" s="657"/>
      <c r="J37" s="657"/>
      <c r="K37" s="658"/>
      <c r="L37" s="658"/>
      <c r="M37" s="658"/>
      <c r="N37" s="658"/>
      <c r="O37" s="658"/>
      <c r="P37" s="657"/>
      <c r="Q37" s="657"/>
      <c r="R37" s="657"/>
      <c r="S37" s="657"/>
      <c r="T37" s="657"/>
      <c r="U37" s="657"/>
      <c r="V37" s="657"/>
      <c r="W37" s="657"/>
      <c r="X37" s="657"/>
      <c r="Y37" s="657"/>
      <c r="Z37" s="657"/>
      <c r="AA37" s="657"/>
      <c r="AB37" s="659"/>
      <c r="AC37" s="277"/>
      <c r="AD37" s="13">
        <f t="shared" si="2"/>
        <v>0</v>
      </c>
      <c r="AE37" s="572">
        <f t="shared" si="0"/>
        <v>0</v>
      </c>
      <c r="AF37" s="686"/>
      <c r="AG37" s="686"/>
      <c r="AH37" s="678"/>
    </row>
    <row r="38" spans="1:34" s="645" customFormat="1" ht="12.75" customHeight="1">
      <c r="A38" s="650"/>
      <c r="B38" s="696"/>
      <c r="C38" s="705"/>
      <c r="D38" s="640"/>
      <c r="E38" s="603"/>
      <c r="F38" s="651"/>
      <c r="G38" s="652"/>
      <c r="H38" s="652"/>
      <c r="I38" s="652"/>
      <c r="J38" s="652"/>
      <c r="K38" s="653"/>
      <c r="L38" s="653"/>
      <c r="M38" s="653"/>
      <c r="N38" s="653"/>
      <c r="O38" s="653"/>
      <c r="P38" s="652"/>
      <c r="Q38" s="652"/>
      <c r="R38" s="652"/>
      <c r="S38" s="652"/>
      <c r="T38" s="652"/>
      <c r="U38" s="652"/>
      <c r="V38" s="652"/>
      <c r="W38" s="652"/>
      <c r="X38" s="652"/>
      <c r="Y38" s="652"/>
      <c r="Z38" s="652"/>
      <c r="AA38" s="652"/>
      <c r="AB38" s="654"/>
      <c r="AC38" s="644"/>
      <c r="AD38" s="13">
        <f t="shared" si="2"/>
        <v>0</v>
      </c>
      <c r="AE38" s="572">
        <f t="shared" si="0"/>
        <v>0</v>
      </c>
      <c r="AF38" s="684"/>
      <c r="AG38" s="684"/>
      <c r="AH38" s="676"/>
    </row>
    <row r="39" spans="1:35" s="13" customFormat="1" ht="12.75" customHeight="1">
      <c r="A39" s="655"/>
      <c r="B39" s="571" t="s">
        <v>70</v>
      </c>
      <c r="C39" s="767" t="s">
        <v>563</v>
      </c>
      <c r="D39" s="672" t="s">
        <v>511</v>
      </c>
      <c r="E39" s="107">
        <f>VLOOKUP(D39,'DANH SACH H'!$A$2:$O$36,6,0)</f>
        <v>20</v>
      </c>
      <c r="F39" s="656"/>
      <c r="G39" s="656">
        <v>12</v>
      </c>
      <c r="H39" s="656">
        <v>12</v>
      </c>
      <c r="I39" s="656">
        <v>12</v>
      </c>
      <c r="J39" s="656">
        <v>12</v>
      </c>
      <c r="K39" s="656">
        <v>12</v>
      </c>
      <c r="L39" s="656">
        <v>12</v>
      </c>
      <c r="M39" s="656">
        <v>12</v>
      </c>
      <c r="N39" s="656">
        <v>12</v>
      </c>
      <c r="O39" s="656">
        <v>12</v>
      </c>
      <c r="P39" s="656">
        <v>12</v>
      </c>
      <c r="Q39" s="656"/>
      <c r="R39" s="656"/>
      <c r="S39" s="657"/>
      <c r="T39" s="657"/>
      <c r="U39" s="657"/>
      <c r="V39" s="657"/>
      <c r="W39" s="657"/>
      <c r="X39" s="657"/>
      <c r="Y39" s="657"/>
      <c r="Z39" s="657"/>
      <c r="AA39" s="657"/>
      <c r="AB39" s="659"/>
      <c r="AC39" s="1175" t="s">
        <v>514</v>
      </c>
      <c r="AD39" s="13">
        <f t="shared" si="2"/>
        <v>120</v>
      </c>
      <c r="AE39" s="572">
        <f t="shared" si="0"/>
        <v>120</v>
      </c>
      <c r="AF39" s="685">
        <v>30</v>
      </c>
      <c r="AG39" s="685">
        <v>90</v>
      </c>
      <c r="AI39" s="688"/>
    </row>
    <row r="40" spans="1:35" s="13" customFormat="1" ht="12.75" customHeight="1">
      <c r="A40" s="655"/>
      <c r="B40" s="571" t="s">
        <v>71</v>
      </c>
      <c r="C40" s="767" t="s">
        <v>559</v>
      </c>
      <c r="D40" s="672" t="s">
        <v>511</v>
      </c>
      <c r="E40" s="107">
        <f>VLOOKUP(D40,'DANH SACH H'!$A$2:$O$36,6,0)</f>
        <v>20</v>
      </c>
      <c r="F40" s="656"/>
      <c r="G40" s="657">
        <v>4</v>
      </c>
      <c r="H40" s="657">
        <v>4</v>
      </c>
      <c r="I40" s="657">
        <v>4</v>
      </c>
      <c r="J40" s="657">
        <v>4</v>
      </c>
      <c r="K40" s="657">
        <v>4</v>
      </c>
      <c r="L40" s="657">
        <v>4</v>
      </c>
      <c r="M40" s="657">
        <v>4</v>
      </c>
      <c r="N40" s="657">
        <v>4</v>
      </c>
      <c r="O40" s="657">
        <v>4</v>
      </c>
      <c r="P40" s="657">
        <v>4</v>
      </c>
      <c r="Q40" s="657">
        <v>4</v>
      </c>
      <c r="R40" s="657">
        <v>4</v>
      </c>
      <c r="S40" s="657">
        <v>4</v>
      </c>
      <c r="T40" s="657">
        <v>4</v>
      </c>
      <c r="U40" s="657">
        <v>4</v>
      </c>
      <c r="V40" s="657">
        <v>8</v>
      </c>
      <c r="W40" s="657">
        <v>8</v>
      </c>
      <c r="X40" s="657">
        <v>8</v>
      </c>
      <c r="Y40" s="657">
        <v>6</v>
      </c>
      <c r="Z40" s="657"/>
      <c r="AA40" s="657"/>
      <c r="AB40" s="659"/>
      <c r="AC40" s="1175"/>
      <c r="AD40" s="13">
        <f t="shared" si="2"/>
        <v>90</v>
      </c>
      <c r="AE40" s="572">
        <f t="shared" si="0"/>
        <v>90</v>
      </c>
      <c r="AF40" s="685">
        <v>15</v>
      </c>
      <c r="AG40" s="685">
        <v>75</v>
      </c>
      <c r="AI40" s="688"/>
    </row>
    <row r="41" spans="1:35" s="13" customFormat="1" ht="12.75" customHeight="1">
      <c r="A41" s="655"/>
      <c r="B41" s="571" t="s">
        <v>70</v>
      </c>
      <c r="C41" s="767" t="s">
        <v>564</v>
      </c>
      <c r="D41" s="672" t="s">
        <v>511</v>
      </c>
      <c r="E41" s="107">
        <f>VLOOKUP(D41,'DANH SACH H'!$A$2:$O$36,6,0)</f>
        <v>20</v>
      </c>
      <c r="F41" s="656">
        <v>8</v>
      </c>
      <c r="G41" s="656">
        <v>8</v>
      </c>
      <c r="H41" s="656">
        <v>8</v>
      </c>
      <c r="I41" s="656">
        <v>8</v>
      </c>
      <c r="J41" s="656">
        <v>8</v>
      </c>
      <c r="K41" s="656">
        <v>8</v>
      </c>
      <c r="L41" s="656">
        <v>8</v>
      </c>
      <c r="M41" s="656">
        <v>4</v>
      </c>
      <c r="N41" s="658"/>
      <c r="O41" s="658"/>
      <c r="P41" s="657"/>
      <c r="Q41" s="657"/>
      <c r="R41" s="657"/>
      <c r="S41" s="657"/>
      <c r="T41" s="657"/>
      <c r="U41" s="657"/>
      <c r="V41" s="657"/>
      <c r="W41" s="657"/>
      <c r="X41" s="657"/>
      <c r="Y41" s="657"/>
      <c r="Z41" s="657"/>
      <c r="AA41" s="657"/>
      <c r="AB41" s="659"/>
      <c r="AC41" s="1175"/>
      <c r="AD41" s="13">
        <f t="shared" si="2"/>
        <v>60</v>
      </c>
      <c r="AE41" s="572">
        <f t="shared" si="0"/>
        <v>60</v>
      </c>
      <c r="AF41" s="685">
        <v>15</v>
      </c>
      <c r="AG41" s="685">
        <v>45</v>
      </c>
      <c r="AI41" s="688"/>
    </row>
    <row r="42" spans="1:34" s="13" customFormat="1" ht="12.75" customHeight="1">
      <c r="A42" s="655"/>
      <c r="B42" s="695" t="s">
        <v>91</v>
      </c>
      <c r="C42" s="766" t="s">
        <v>560</v>
      </c>
      <c r="D42" s="672" t="s">
        <v>511</v>
      </c>
      <c r="E42" s="107">
        <f>VLOOKUP(D42,'DANH SACH H'!$A$2:$O$36,6,0)</f>
        <v>20</v>
      </c>
      <c r="F42" s="656"/>
      <c r="G42" s="657"/>
      <c r="H42" s="657"/>
      <c r="I42" s="657"/>
      <c r="J42" s="657"/>
      <c r="K42" s="658"/>
      <c r="L42" s="658"/>
      <c r="M42" s="658"/>
      <c r="N42" s="658">
        <v>8</v>
      </c>
      <c r="O42" s="658">
        <v>8</v>
      </c>
      <c r="P42" s="658">
        <v>8</v>
      </c>
      <c r="Q42" s="658">
        <v>16</v>
      </c>
      <c r="R42" s="658">
        <v>16</v>
      </c>
      <c r="S42" s="658">
        <v>16</v>
      </c>
      <c r="T42" s="658">
        <v>16</v>
      </c>
      <c r="U42" s="658">
        <v>16</v>
      </c>
      <c r="V42" s="658">
        <v>16</v>
      </c>
      <c r="W42" s="658"/>
      <c r="X42" s="658"/>
      <c r="Y42" s="657"/>
      <c r="Z42" s="657"/>
      <c r="AA42" s="657"/>
      <c r="AB42" s="659"/>
      <c r="AC42" s="1175"/>
      <c r="AD42" s="13">
        <f t="shared" si="2"/>
        <v>120</v>
      </c>
      <c r="AE42" s="572">
        <f t="shared" si="0"/>
        <v>120</v>
      </c>
      <c r="AF42" s="686">
        <v>30</v>
      </c>
      <c r="AG42" s="686">
        <v>90</v>
      </c>
      <c r="AH42" s="678"/>
    </row>
    <row r="43" spans="1:34" s="13" customFormat="1" ht="12.75" customHeight="1">
      <c r="A43" s="655"/>
      <c r="B43" s="125" t="s">
        <v>488</v>
      </c>
      <c r="C43" s="704" t="s">
        <v>123</v>
      </c>
      <c r="D43" s="671"/>
      <c r="E43" s="603"/>
      <c r="F43" s="656"/>
      <c r="G43" s="657"/>
      <c r="H43" s="657"/>
      <c r="I43" s="657"/>
      <c r="J43" s="657"/>
      <c r="K43" s="658"/>
      <c r="L43" s="658"/>
      <c r="M43" s="658"/>
      <c r="N43" s="658"/>
      <c r="O43" s="658"/>
      <c r="P43" s="657"/>
      <c r="Q43" s="657"/>
      <c r="R43" s="657"/>
      <c r="S43" s="657"/>
      <c r="T43" s="657"/>
      <c r="U43" s="657"/>
      <c r="V43" s="657"/>
      <c r="W43" s="657"/>
      <c r="X43" s="657"/>
      <c r="Y43" s="657"/>
      <c r="Z43" s="657"/>
      <c r="AA43" s="657"/>
      <c r="AB43" s="659"/>
      <c r="AC43" s="277"/>
      <c r="AD43" s="13">
        <f t="shared" si="2"/>
        <v>0</v>
      </c>
      <c r="AE43" s="572">
        <f t="shared" si="0"/>
        <v>0</v>
      </c>
      <c r="AF43" s="686"/>
      <c r="AG43" s="686"/>
      <c r="AH43" s="678"/>
    </row>
    <row r="44" spans="1:34" s="645" customFormat="1" ht="12.75" customHeight="1">
      <c r="A44" s="650"/>
      <c r="B44" s="696"/>
      <c r="C44" s="705"/>
      <c r="D44" s="640"/>
      <c r="E44" s="603"/>
      <c r="F44" s="651"/>
      <c r="G44" s="652"/>
      <c r="H44" s="652"/>
      <c r="I44" s="652"/>
      <c r="J44" s="652"/>
      <c r="K44" s="653"/>
      <c r="L44" s="653"/>
      <c r="M44" s="653"/>
      <c r="N44" s="653"/>
      <c r="O44" s="653"/>
      <c r="P44" s="652"/>
      <c r="Q44" s="652"/>
      <c r="R44" s="652"/>
      <c r="S44" s="652"/>
      <c r="T44" s="652"/>
      <c r="U44" s="652"/>
      <c r="V44" s="652"/>
      <c r="W44" s="652"/>
      <c r="X44" s="652"/>
      <c r="Y44" s="652"/>
      <c r="Z44" s="652"/>
      <c r="AA44" s="652"/>
      <c r="AB44" s="654"/>
      <c r="AC44" s="644"/>
      <c r="AD44" s="13">
        <f t="shared" si="2"/>
        <v>0</v>
      </c>
      <c r="AE44" s="572">
        <f t="shared" si="0"/>
        <v>0</v>
      </c>
      <c r="AF44" s="684"/>
      <c r="AG44" s="684"/>
      <c r="AH44" s="676"/>
    </row>
    <row r="45" spans="1:34" s="645" customFormat="1" ht="12.75" customHeight="1">
      <c r="A45" s="650"/>
      <c r="B45" s="696" t="s">
        <v>136</v>
      </c>
      <c r="C45" s="665" t="s">
        <v>499</v>
      </c>
      <c r="D45" s="16" t="s">
        <v>508</v>
      </c>
      <c r="E45" s="603">
        <f>VLOOKUP(D45,'DANH SACH H'!$A$2:$O$36,6,0)</f>
        <v>21</v>
      </c>
      <c r="F45" s="651"/>
      <c r="G45" s="652"/>
      <c r="H45" s="652"/>
      <c r="I45" s="652"/>
      <c r="J45" s="652"/>
      <c r="K45" s="652"/>
      <c r="L45" s="652"/>
      <c r="M45" s="652"/>
      <c r="N45" s="652"/>
      <c r="O45" s="652"/>
      <c r="P45" s="652"/>
      <c r="Q45" s="652"/>
      <c r="R45" s="652"/>
      <c r="S45" s="652"/>
      <c r="T45" s="652"/>
      <c r="U45" s="652"/>
      <c r="V45" s="652"/>
      <c r="W45" s="652"/>
      <c r="X45" s="652"/>
      <c r="Y45" s="652"/>
      <c r="Z45" s="652"/>
      <c r="AA45" s="652"/>
      <c r="AB45" s="654"/>
      <c r="AC45" s="644"/>
      <c r="AD45" s="13">
        <f aca="true" t="shared" si="3" ref="AD45:AD58">SUM(F45:AB45)</f>
        <v>0</v>
      </c>
      <c r="AE45" s="572">
        <v>30</v>
      </c>
      <c r="AF45" s="684"/>
      <c r="AG45" s="684"/>
      <c r="AH45" s="676"/>
    </row>
    <row r="46" spans="1:34" s="13" customFormat="1" ht="12.75" customHeight="1">
      <c r="A46" s="655"/>
      <c r="B46" s="699" t="s">
        <v>470</v>
      </c>
      <c r="C46" s="665" t="s">
        <v>482</v>
      </c>
      <c r="D46" s="16" t="s">
        <v>508</v>
      </c>
      <c r="E46" s="603">
        <f>VLOOKUP(D46,'DANH SACH H'!$A$2:$O$36,6,0)</f>
        <v>21</v>
      </c>
      <c r="F46" s="656"/>
      <c r="G46" s="657"/>
      <c r="H46" s="657"/>
      <c r="I46" s="652"/>
      <c r="J46" s="652"/>
      <c r="K46" s="652"/>
      <c r="L46" s="652">
        <v>8</v>
      </c>
      <c r="M46" s="652">
        <v>8</v>
      </c>
      <c r="N46" s="652">
        <v>8</v>
      </c>
      <c r="O46" s="652">
        <v>8</v>
      </c>
      <c r="P46" s="652">
        <v>8</v>
      </c>
      <c r="Q46" s="652">
        <v>5</v>
      </c>
      <c r="R46" s="652"/>
      <c r="S46" s="652"/>
      <c r="T46" s="652"/>
      <c r="U46" s="658"/>
      <c r="V46" s="657"/>
      <c r="W46" s="657"/>
      <c r="X46" s="657"/>
      <c r="Y46" s="657"/>
      <c r="Z46" s="657"/>
      <c r="AA46" s="657"/>
      <c r="AB46" s="659"/>
      <c r="AC46" s="277"/>
      <c r="AD46" s="13">
        <f t="shared" si="3"/>
        <v>45</v>
      </c>
      <c r="AE46" s="572">
        <f t="shared" si="0"/>
        <v>45</v>
      </c>
      <c r="AF46" s="685">
        <v>45</v>
      </c>
      <c r="AG46" s="686"/>
      <c r="AH46" s="264"/>
    </row>
    <row r="47" spans="1:34" s="13" customFormat="1" ht="12.75" customHeight="1">
      <c r="A47" s="655"/>
      <c r="B47" s="696" t="s">
        <v>136</v>
      </c>
      <c r="C47" s="665" t="s">
        <v>500</v>
      </c>
      <c r="D47" s="16" t="s">
        <v>508</v>
      </c>
      <c r="E47" s="603">
        <f>VLOOKUP(D47,'DANH SACH H'!$A$2:$O$36,6,0)</f>
        <v>21</v>
      </c>
      <c r="F47" s="656"/>
      <c r="G47" s="657">
        <v>4</v>
      </c>
      <c r="H47" s="657">
        <v>4</v>
      </c>
      <c r="I47" s="657">
        <v>4</v>
      </c>
      <c r="J47" s="657">
        <v>4</v>
      </c>
      <c r="K47" s="657">
        <v>4</v>
      </c>
      <c r="L47" s="657">
        <v>4</v>
      </c>
      <c r="M47" s="657">
        <v>4</v>
      </c>
      <c r="N47" s="657">
        <v>4</v>
      </c>
      <c r="O47" s="657">
        <v>4</v>
      </c>
      <c r="P47" s="657">
        <v>4</v>
      </c>
      <c r="Q47" s="657">
        <v>4</v>
      </c>
      <c r="R47" s="657">
        <v>8</v>
      </c>
      <c r="S47" s="657">
        <v>8</v>
      </c>
      <c r="T47" s="657">
        <v>8</v>
      </c>
      <c r="U47" s="657">
        <v>8</v>
      </c>
      <c r="V47" s="657">
        <v>8</v>
      </c>
      <c r="W47" s="657">
        <v>6</v>
      </c>
      <c r="X47" s="657"/>
      <c r="Y47" s="657"/>
      <c r="Z47" s="657"/>
      <c r="AA47" s="657"/>
      <c r="AB47" s="659"/>
      <c r="AC47" s="277"/>
      <c r="AD47" s="13">
        <f t="shared" si="3"/>
        <v>90</v>
      </c>
      <c r="AE47" s="572">
        <f t="shared" si="0"/>
        <v>90</v>
      </c>
      <c r="AF47" s="685">
        <v>90</v>
      </c>
      <c r="AG47" s="686"/>
      <c r="AH47" s="264"/>
    </row>
    <row r="48" spans="1:34" s="13" customFormat="1" ht="12.75" customHeight="1">
      <c r="A48" s="655"/>
      <c r="B48" s="695" t="s">
        <v>71</v>
      </c>
      <c r="C48" s="666" t="s">
        <v>487</v>
      </c>
      <c r="D48" s="16" t="s">
        <v>508</v>
      </c>
      <c r="E48" s="603">
        <f>VLOOKUP(D48,'DANH SACH H'!$A$2:$O$36,6,0)</f>
        <v>21</v>
      </c>
      <c r="F48" s="656"/>
      <c r="G48" s="657">
        <v>4</v>
      </c>
      <c r="H48" s="657">
        <v>4</v>
      </c>
      <c r="I48" s="657">
        <v>4</v>
      </c>
      <c r="J48" s="657">
        <v>4</v>
      </c>
      <c r="K48" s="657">
        <v>4</v>
      </c>
      <c r="L48" s="657">
        <v>4</v>
      </c>
      <c r="M48" s="657">
        <v>4</v>
      </c>
      <c r="N48" s="657">
        <v>4</v>
      </c>
      <c r="O48" s="657">
        <v>4</v>
      </c>
      <c r="P48" s="657">
        <v>4</v>
      </c>
      <c r="Q48" s="657">
        <v>4</v>
      </c>
      <c r="R48" s="657">
        <v>4</v>
      </c>
      <c r="S48" s="657">
        <v>4</v>
      </c>
      <c r="T48" s="657">
        <v>4</v>
      </c>
      <c r="U48" s="657">
        <v>4</v>
      </c>
      <c r="V48" s="657"/>
      <c r="W48" s="657"/>
      <c r="X48" s="657"/>
      <c r="Y48" s="657"/>
      <c r="Z48" s="657"/>
      <c r="AA48" s="657"/>
      <c r="AB48" s="659"/>
      <c r="AC48" s="277"/>
      <c r="AD48" s="13">
        <f t="shared" si="3"/>
        <v>60</v>
      </c>
      <c r="AE48" s="572">
        <f t="shared" si="0"/>
        <v>60</v>
      </c>
      <c r="AF48" s="685">
        <v>15</v>
      </c>
      <c r="AG48" s="686">
        <v>45</v>
      </c>
      <c r="AH48" s="264"/>
    </row>
    <row r="49" spans="1:34" s="13" customFormat="1" ht="12.75" customHeight="1">
      <c r="A49" s="655"/>
      <c r="B49" s="695" t="s">
        <v>71</v>
      </c>
      <c r="C49" s="666" t="s">
        <v>552</v>
      </c>
      <c r="D49" s="16" t="s">
        <v>508</v>
      </c>
      <c r="E49" s="603">
        <f>VLOOKUP(D49,'DANH SACH H'!$A$2:$O$36,6,0)</f>
        <v>21</v>
      </c>
      <c r="F49" s="656"/>
      <c r="G49" s="656">
        <v>6</v>
      </c>
      <c r="H49" s="656">
        <v>6</v>
      </c>
      <c r="I49" s="656">
        <v>6</v>
      </c>
      <c r="J49" s="656">
        <v>6</v>
      </c>
      <c r="K49" s="656">
        <v>6</v>
      </c>
      <c r="L49" s="656">
        <v>6</v>
      </c>
      <c r="M49" s="656">
        <v>6</v>
      </c>
      <c r="N49" s="656">
        <v>6</v>
      </c>
      <c r="O49" s="656">
        <v>6</v>
      </c>
      <c r="P49" s="656">
        <v>6</v>
      </c>
      <c r="Q49" s="656">
        <v>6</v>
      </c>
      <c r="R49" s="656">
        <v>6</v>
      </c>
      <c r="S49" s="656">
        <v>6</v>
      </c>
      <c r="T49" s="656">
        <v>6</v>
      </c>
      <c r="U49" s="656">
        <v>6</v>
      </c>
      <c r="V49" s="656"/>
      <c r="W49" s="656"/>
      <c r="X49" s="657"/>
      <c r="Y49" s="657"/>
      <c r="Z49" s="657"/>
      <c r="AA49" s="657"/>
      <c r="AB49" s="659"/>
      <c r="AC49" s="277"/>
      <c r="AD49" s="13">
        <f t="shared" si="3"/>
        <v>90</v>
      </c>
      <c r="AE49" s="572">
        <f t="shared" si="0"/>
        <v>90</v>
      </c>
      <c r="AF49" s="583">
        <v>20</v>
      </c>
      <c r="AG49" s="583">
        <v>70</v>
      </c>
      <c r="AH49" s="692"/>
    </row>
    <row r="50" spans="1:34" s="13" customFormat="1" ht="12.75" customHeight="1">
      <c r="A50" s="655"/>
      <c r="B50" s="571" t="s">
        <v>91</v>
      </c>
      <c r="C50" s="666" t="s">
        <v>481</v>
      </c>
      <c r="D50" s="16" t="s">
        <v>508</v>
      </c>
      <c r="E50" s="603">
        <f>VLOOKUP(D50,'DANH SACH H'!$A$2:$O$36,6,0)</f>
        <v>21</v>
      </c>
      <c r="F50" s="656"/>
      <c r="G50" s="656">
        <v>4</v>
      </c>
      <c r="H50" s="656">
        <v>4</v>
      </c>
      <c r="I50" s="656">
        <v>4</v>
      </c>
      <c r="J50" s="656">
        <v>4</v>
      </c>
      <c r="K50" s="656">
        <v>4</v>
      </c>
      <c r="L50" s="656">
        <v>4</v>
      </c>
      <c r="M50" s="656">
        <v>4</v>
      </c>
      <c r="N50" s="656">
        <v>4</v>
      </c>
      <c r="O50" s="656">
        <v>4</v>
      </c>
      <c r="P50" s="656">
        <v>4</v>
      </c>
      <c r="Q50" s="656">
        <v>4</v>
      </c>
      <c r="R50" s="656">
        <v>4</v>
      </c>
      <c r="S50" s="656">
        <v>4</v>
      </c>
      <c r="T50" s="656">
        <v>4</v>
      </c>
      <c r="U50" s="656">
        <v>4</v>
      </c>
      <c r="V50" s="657"/>
      <c r="W50" s="657"/>
      <c r="X50" s="657"/>
      <c r="Y50" s="657"/>
      <c r="Z50" s="657"/>
      <c r="AA50" s="657"/>
      <c r="AB50" s="659"/>
      <c r="AC50" s="277"/>
      <c r="AD50" s="13">
        <f t="shared" si="3"/>
        <v>60</v>
      </c>
      <c r="AE50" s="572">
        <f t="shared" si="0"/>
        <v>60</v>
      </c>
      <c r="AF50" s="583">
        <v>15</v>
      </c>
      <c r="AG50" s="583">
        <v>45</v>
      </c>
      <c r="AH50" s="692"/>
    </row>
    <row r="51" spans="1:34" s="13" customFormat="1" ht="12.75" customHeight="1">
      <c r="A51" s="655"/>
      <c r="B51" s="695" t="s">
        <v>516</v>
      </c>
      <c r="C51" s="704" t="s">
        <v>123</v>
      </c>
      <c r="D51" s="16" t="s">
        <v>508</v>
      </c>
      <c r="E51" s="603">
        <f>VLOOKUP(D51,'DANH SACH H'!$A$2:$O$36,6,0)</f>
        <v>21</v>
      </c>
      <c r="F51" s="656"/>
      <c r="G51" s="657"/>
      <c r="H51" s="657"/>
      <c r="I51" s="657"/>
      <c r="J51" s="657"/>
      <c r="K51" s="658"/>
      <c r="L51" s="658"/>
      <c r="M51" s="658"/>
      <c r="N51" s="658"/>
      <c r="O51" s="658"/>
      <c r="P51" s="657"/>
      <c r="Q51" s="657"/>
      <c r="R51" s="657"/>
      <c r="S51" s="657"/>
      <c r="T51" s="657"/>
      <c r="U51" s="657"/>
      <c r="V51" s="657"/>
      <c r="W51" s="657"/>
      <c r="X51" s="657"/>
      <c r="Y51" s="657"/>
      <c r="Z51" s="657"/>
      <c r="AA51" s="657"/>
      <c r="AB51" s="659"/>
      <c r="AC51" s="277"/>
      <c r="AD51" s="13">
        <f t="shared" si="3"/>
        <v>0</v>
      </c>
      <c r="AE51" s="572">
        <f t="shared" si="0"/>
        <v>0</v>
      </c>
      <c r="AF51" s="686"/>
      <c r="AG51" s="686"/>
      <c r="AH51" s="678"/>
    </row>
    <row r="52" spans="1:34" s="645" customFormat="1" ht="12.75" customHeight="1" thickBot="1">
      <c r="A52" s="650"/>
      <c r="B52" s="696"/>
      <c r="C52" s="705"/>
      <c r="D52" s="649"/>
      <c r="E52" s="613"/>
      <c r="F52" s="651"/>
      <c r="G52" s="652"/>
      <c r="H52" s="652"/>
      <c r="I52" s="652"/>
      <c r="J52" s="652"/>
      <c r="K52" s="653"/>
      <c r="L52" s="653"/>
      <c r="M52" s="653"/>
      <c r="N52" s="653"/>
      <c r="O52" s="653"/>
      <c r="P52" s="652"/>
      <c r="Q52" s="652"/>
      <c r="R52" s="652"/>
      <c r="S52" s="652"/>
      <c r="T52" s="652"/>
      <c r="U52" s="652"/>
      <c r="V52" s="652"/>
      <c r="W52" s="652"/>
      <c r="X52" s="652"/>
      <c r="Y52" s="652"/>
      <c r="Z52" s="652"/>
      <c r="AA52" s="652"/>
      <c r="AB52" s="654"/>
      <c r="AC52" s="644"/>
      <c r="AD52" s="645">
        <f t="shared" si="3"/>
        <v>0</v>
      </c>
      <c r="AE52" s="702">
        <f t="shared" si="0"/>
        <v>0</v>
      </c>
      <c r="AF52" s="684"/>
      <c r="AG52" s="684"/>
      <c r="AH52" s="676"/>
    </row>
    <row r="53" spans="1:34" s="13" customFormat="1" ht="12.75" customHeight="1" thickBot="1">
      <c r="A53" s="655"/>
      <c r="B53" s="571" t="s">
        <v>91</v>
      </c>
      <c r="C53" s="572" t="s">
        <v>554</v>
      </c>
      <c r="D53" s="611" t="s">
        <v>538</v>
      </c>
      <c r="E53" s="582">
        <f>VLOOKUP(D53,'DANH SACH H'!$A$2:$O$36,7,0)</f>
        <v>10</v>
      </c>
      <c r="F53" s="656"/>
      <c r="G53" s="657">
        <v>8</v>
      </c>
      <c r="H53" s="657">
        <v>8</v>
      </c>
      <c r="I53" s="657">
        <v>8</v>
      </c>
      <c r="J53" s="657">
        <v>8</v>
      </c>
      <c r="K53" s="657">
        <v>8</v>
      </c>
      <c r="L53" s="657">
        <v>8</v>
      </c>
      <c r="M53" s="657">
        <v>8</v>
      </c>
      <c r="N53" s="657">
        <v>8</v>
      </c>
      <c r="O53" s="657">
        <v>8</v>
      </c>
      <c r="P53" s="657">
        <v>8</v>
      </c>
      <c r="Q53" s="657">
        <v>16</v>
      </c>
      <c r="R53" s="657">
        <v>16</v>
      </c>
      <c r="S53" s="657">
        <v>8</v>
      </c>
      <c r="T53" s="657"/>
      <c r="U53" s="657"/>
      <c r="V53" s="657"/>
      <c r="W53" s="657"/>
      <c r="X53" s="657"/>
      <c r="Y53" s="657"/>
      <c r="Z53" s="657"/>
      <c r="AA53" s="657"/>
      <c r="AB53" s="659"/>
      <c r="AC53" s="277"/>
      <c r="AD53" s="645">
        <f t="shared" si="3"/>
        <v>120</v>
      </c>
      <c r="AE53" s="572">
        <f t="shared" si="0"/>
        <v>120</v>
      </c>
      <c r="AF53" s="686">
        <v>40</v>
      </c>
      <c r="AG53" s="686">
        <v>80</v>
      </c>
      <c r="AH53" s="678"/>
    </row>
    <row r="54" spans="1:34" s="13" customFormat="1" ht="12.75" customHeight="1" thickBot="1">
      <c r="A54" s="655"/>
      <c r="B54" s="571" t="s">
        <v>69</v>
      </c>
      <c r="C54" s="755" t="s">
        <v>561</v>
      </c>
      <c r="D54" s="611" t="s">
        <v>538</v>
      </c>
      <c r="E54" s="582">
        <f>VLOOKUP(D54,'DANH SACH H'!$A$2:$O$36,7,0)</f>
        <v>10</v>
      </c>
      <c r="F54" s="656"/>
      <c r="G54" s="657">
        <v>8</v>
      </c>
      <c r="H54" s="657">
        <v>8</v>
      </c>
      <c r="I54" s="657">
        <v>8</v>
      </c>
      <c r="J54" s="657">
        <v>8</v>
      </c>
      <c r="K54" s="657">
        <v>8</v>
      </c>
      <c r="L54" s="657">
        <v>8</v>
      </c>
      <c r="M54" s="657">
        <v>8</v>
      </c>
      <c r="N54" s="657">
        <v>8</v>
      </c>
      <c r="O54" s="657">
        <v>8</v>
      </c>
      <c r="P54" s="657">
        <v>8</v>
      </c>
      <c r="Q54" s="657">
        <v>8</v>
      </c>
      <c r="R54" s="657">
        <v>2</v>
      </c>
      <c r="S54" s="657"/>
      <c r="T54" s="657"/>
      <c r="U54" s="657"/>
      <c r="V54" s="657"/>
      <c r="W54" s="657"/>
      <c r="X54" s="657"/>
      <c r="Y54" s="657"/>
      <c r="Z54" s="657"/>
      <c r="AA54" s="657"/>
      <c r="AB54" s="659"/>
      <c r="AC54" s="277"/>
      <c r="AD54" s="645">
        <f t="shared" si="3"/>
        <v>90</v>
      </c>
      <c r="AE54" s="572">
        <f aca="true" t="shared" si="4" ref="AE54:AE65">AF54+AG54</f>
        <v>90</v>
      </c>
      <c r="AF54" s="686">
        <v>20</v>
      </c>
      <c r="AG54" s="686">
        <v>70</v>
      </c>
      <c r="AH54" s="678"/>
    </row>
    <row r="55" spans="1:34" s="13" customFormat="1" ht="12.75" customHeight="1" thickBot="1">
      <c r="A55" s="655"/>
      <c r="B55" s="571" t="s">
        <v>69</v>
      </c>
      <c r="C55" s="756" t="s">
        <v>562</v>
      </c>
      <c r="D55" s="611" t="s">
        <v>538</v>
      </c>
      <c r="E55" s="582">
        <f>VLOOKUP(D55,'DANH SACH H'!$A$2:$O$36,7,0)</f>
        <v>10</v>
      </c>
      <c r="F55" s="656"/>
      <c r="G55" s="657">
        <v>8</v>
      </c>
      <c r="H55" s="657">
        <v>8</v>
      </c>
      <c r="I55" s="657">
        <v>8</v>
      </c>
      <c r="J55" s="657">
        <v>8</v>
      </c>
      <c r="K55" s="657">
        <v>8</v>
      </c>
      <c r="L55" s="657">
        <v>8</v>
      </c>
      <c r="M55" s="657">
        <v>8</v>
      </c>
      <c r="N55" s="657">
        <v>8</v>
      </c>
      <c r="O55" s="657">
        <v>8</v>
      </c>
      <c r="P55" s="657">
        <v>8</v>
      </c>
      <c r="Q55" s="657">
        <v>8</v>
      </c>
      <c r="R55" s="657">
        <v>16</v>
      </c>
      <c r="S55" s="657">
        <v>16</v>
      </c>
      <c r="T55" s="657"/>
      <c r="U55" s="657"/>
      <c r="V55" s="657"/>
      <c r="W55" s="657"/>
      <c r="X55" s="657"/>
      <c r="Y55" s="657"/>
      <c r="Z55" s="657"/>
      <c r="AA55" s="657"/>
      <c r="AB55" s="659"/>
      <c r="AC55" s="277"/>
      <c r="AD55" s="645">
        <f t="shared" si="3"/>
        <v>120</v>
      </c>
      <c r="AE55" s="572">
        <f t="shared" si="4"/>
        <v>120</v>
      </c>
      <c r="AF55" s="686">
        <v>60</v>
      </c>
      <c r="AG55" s="686">
        <v>60</v>
      </c>
      <c r="AH55" s="678"/>
    </row>
    <row r="56" spans="1:33" s="264" customFormat="1" ht="16.5" thickBot="1">
      <c r="A56" s="748"/>
      <c r="B56" s="571" t="s">
        <v>91</v>
      </c>
      <c r="C56" s="754" t="s">
        <v>557</v>
      </c>
      <c r="D56" s="611" t="s">
        <v>538</v>
      </c>
      <c r="E56" s="582">
        <f>VLOOKUP(D56,'DANH SACH H'!$A$2:$O$36,7,0)</f>
        <v>10</v>
      </c>
      <c r="F56" s="749"/>
      <c r="G56" s="750">
        <v>6</v>
      </c>
      <c r="H56" s="750">
        <v>6</v>
      </c>
      <c r="I56" s="750">
        <v>6</v>
      </c>
      <c r="J56" s="750">
        <v>6</v>
      </c>
      <c r="K56" s="750">
        <v>6</v>
      </c>
      <c r="L56" s="750">
        <v>6</v>
      </c>
      <c r="M56" s="750">
        <v>6</v>
      </c>
      <c r="N56" s="750">
        <v>6</v>
      </c>
      <c r="O56" s="750">
        <v>6</v>
      </c>
      <c r="P56" s="750">
        <v>6</v>
      </c>
      <c r="Q56" s="750"/>
      <c r="R56" s="750"/>
      <c r="S56" s="750"/>
      <c r="T56" s="750"/>
      <c r="U56" s="750"/>
      <c r="V56" s="750"/>
      <c r="W56" s="750"/>
      <c r="X56" s="750"/>
      <c r="Y56" s="750"/>
      <c r="Z56" s="750"/>
      <c r="AA56" s="750"/>
      <c r="AB56" s="752"/>
      <c r="AC56" s="267"/>
      <c r="AD56" s="645">
        <f t="shared" si="3"/>
        <v>60</v>
      </c>
      <c r="AE56" s="572">
        <f t="shared" si="4"/>
        <v>60</v>
      </c>
      <c r="AF56" s="686">
        <v>30</v>
      </c>
      <c r="AG56" s="686">
        <v>30</v>
      </c>
    </row>
    <row r="57" spans="1:33" s="264" customFormat="1" ht="16.5" thickBot="1">
      <c r="A57" s="748"/>
      <c r="B57" s="571" t="s">
        <v>69</v>
      </c>
      <c r="C57" s="757" t="s">
        <v>549</v>
      </c>
      <c r="D57" s="611" t="s">
        <v>538</v>
      </c>
      <c r="E57" s="582">
        <f>VLOOKUP(D57,'DANH SACH H'!$A$2:$O$36,7,0)</f>
        <v>10</v>
      </c>
      <c r="F57" s="749"/>
      <c r="G57" s="750"/>
      <c r="H57" s="750"/>
      <c r="I57" s="750"/>
      <c r="J57" s="750"/>
      <c r="K57" s="751"/>
      <c r="L57" s="751"/>
      <c r="M57" s="751"/>
      <c r="N57" s="751"/>
      <c r="O57" s="751"/>
      <c r="P57" s="750"/>
      <c r="Q57" s="750"/>
      <c r="R57" s="750"/>
      <c r="S57" s="750"/>
      <c r="T57" s="750">
        <v>40</v>
      </c>
      <c r="U57" s="750">
        <v>40</v>
      </c>
      <c r="V57" s="750">
        <v>40</v>
      </c>
      <c r="W57" s="750">
        <v>40</v>
      </c>
      <c r="X57" s="750"/>
      <c r="Y57" s="750"/>
      <c r="Z57" s="750"/>
      <c r="AA57" s="750"/>
      <c r="AB57" s="752"/>
      <c r="AC57" s="267"/>
      <c r="AD57" s="645">
        <f t="shared" si="3"/>
        <v>160</v>
      </c>
      <c r="AE57" s="572">
        <f t="shared" si="4"/>
        <v>160</v>
      </c>
      <c r="AF57" s="686">
        <v>15</v>
      </c>
      <c r="AG57" s="686">
        <v>145</v>
      </c>
    </row>
    <row r="58" spans="1:34" s="13" customFormat="1" ht="15">
      <c r="A58" s="655"/>
      <c r="B58" s="571" t="s">
        <v>69</v>
      </c>
      <c r="C58" s="704" t="s">
        <v>123</v>
      </c>
      <c r="D58" s="32" t="s">
        <v>538</v>
      </c>
      <c r="E58" s="603">
        <f>VLOOKUP(D58,'DANH SACH H'!$A$2:$O$36,7,0)</f>
        <v>10</v>
      </c>
      <c r="F58" s="656"/>
      <c r="G58" s="657"/>
      <c r="H58" s="657"/>
      <c r="I58" s="657"/>
      <c r="J58" s="657"/>
      <c r="K58" s="658"/>
      <c r="L58" s="658"/>
      <c r="M58" s="658"/>
      <c r="N58" s="658"/>
      <c r="O58" s="658"/>
      <c r="P58" s="657"/>
      <c r="Q58" s="657"/>
      <c r="R58" s="657"/>
      <c r="S58" s="657"/>
      <c r="T58" s="657"/>
      <c r="U58" s="657"/>
      <c r="V58" s="657"/>
      <c r="W58" s="657"/>
      <c r="X58" s="657"/>
      <c r="Y58" s="657"/>
      <c r="Z58" s="657"/>
      <c r="AA58" s="657"/>
      <c r="AB58" s="659"/>
      <c r="AC58" s="277"/>
      <c r="AD58" s="645">
        <f t="shared" si="3"/>
        <v>0</v>
      </c>
      <c r="AE58" s="572">
        <f t="shared" si="4"/>
        <v>0</v>
      </c>
      <c r="AF58" s="686"/>
      <c r="AG58" s="686"/>
      <c r="AH58" s="678"/>
    </row>
    <row r="59" spans="1:34" s="645" customFormat="1" ht="15.75">
      <c r="A59" s="650"/>
      <c r="B59" s="768" t="s">
        <v>136</v>
      </c>
      <c r="C59" s="815" t="s">
        <v>471</v>
      </c>
      <c r="D59" s="649" t="s">
        <v>570</v>
      </c>
      <c r="E59" s="613">
        <f>VLOOKUP(D59,'DANH SACH H'!$A$2:$O$36,8,0)</f>
        <v>34</v>
      </c>
      <c r="F59" s="651"/>
      <c r="G59" s="652"/>
      <c r="H59" s="652"/>
      <c r="I59" s="652"/>
      <c r="J59" s="652"/>
      <c r="K59" s="653"/>
      <c r="L59" s="653"/>
      <c r="M59" s="653"/>
      <c r="N59" s="653"/>
      <c r="O59" s="653"/>
      <c r="P59" s="652"/>
      <c r="Q59" s="652"/>
      <c r="R59" s="652"/>
      <c r="S59" s="652"/>
      <c r="T59" s="652"/>
      <c r="U59" s="652"/>
      <c r="V59" s="652"/>
      <c r="W59" s="652"/>
      <c r="X59" s="652"/>
      <c r="Y59" s="652"/>
      <c r="Z59" s="652"/>
      <c r="AA59" s="652"/>
      <c r="AB59" s="654"/>
      <c r="AC59" s="644"/>
      <c r="AE59" s="572">
        <f t="shared" si="4"/>
        <v>30</v>
      </c>
      <c r="AF59" s="684">
        <v>30</v>
      </c>
      <c r="AG59" s="684"/>
      <c r="AH59" s="676"/>
    </row>
    <row r="60" spans="1:34" s="13" customFormat="1" ht="15.75">
      <c r="A60" s="655"/>
      <c r="B60" s="768" t="s">
        <v>136</v>
      </c>
      <c r="C60" s="665" t="s">
        <v>499</v>
      </c>
      <c r="D60" s="16" t="s">
        <v>570</v>
      </c>
      <c r="E60" s="603">
        <f>VLOOKUP(D60,'DANH SACH H'!$A$2:$O$36,8,0)</f>
        <v>34</v>
      </c>
      <c r="F60" s="656"/>
      <c r="G60" s="657"/>
      <c r="H60" s="657"/>
      <c r="I60" s="657"/>
      <c r="J60" s="657"/>
      <c r="K60" s="658"/>
      <c r="L60" s="658"/>
      <c r="M60" s="658"/>
      <c r="N60" s="658"/>
      <c r="O60" s="658"/>
      <c r="P60" s="657"/>
      <c r="Q60" s="657"/>
      <c r="R60" s="657"/>
      <c r="S60" s="657"/>
      <c r="T60" s="657"/>
      <c r="U60" s="657"/>
      <c r="V60" s="657"/>
      <c r="W60" s="657"/>
      <c r="X60" s="657"/>
      <c r="Y60" s="657"/>
      <c r="Z60" s="657"/>
      <c r="AA60" s="657"/>
      <c r="AB60" s="659"/>
      <c r="AC60" s="277"/>
      <c r="AE60" s="572">
        <f t="shared" si="4"/>
        <v>45</v>
      </c>
      <c r="AF60" s="686">
        <v>45</v>
      </c>
      <c r="AG60" s="686"/>
      <c r="AH60" s="678"/>
    </row>
    <row r="61" spans="1:34" s="13" customFormat="1" ht="15.75">
      <c r="A61" s="655"/>
      <c r="B61" s="768" t="s">
        <v>136</v>
      </c>
      <c r="C61" s="665" t="s">
        <v>482</v>
      </c>
      <c r="D61" s="16" t="s">
        <v>570</v>
      </c>
      <c r="E61" s="603">
        <f>VLOOKUP(D61,'DANH SACH H'!$A$2:$O$36,8,0)</f>
        <v>34</v>
      </c>
      <c r="F61" s="656"/>
      <c r="G61" s="657"/>
      <c r="H61" s="657"/>
      <c r="I61" s="657"/>
      <c r="J61" s="657"/>
      <c r="K61" s="658"/>
      <c r="L61" s="658"/>
      <c r="M61" s="658"/>
      <c r="N61" s="658"/>
      <c r="O61" s="658"/>
      <c r="P61" s="657"/>
      <c r="Q61" s="657"/>
      <c r="R61" s="657"/>
      <c r="S61" s="657"/>
      <c r="T61" s="657"/>
      <c r="U61" s="657"/>
      <c r="V61" s="657"/>
      <c r="W61" s="657"/>
      <c r="X61" s="657"/>
      <c r="Y61" s="657"/>
      <c r="Z61" s="657"/>
      <c r="AA61" s="657"/>
      <c r="AB61" s="659"/>
      <c r="AC61" s="277"/>
      <c r="AE61" s="572">
        <f t="shared" si="4"/>
        <v>45</v>
      </c>
      <c r="AF61" s="686">
        <v>45</v>
      </c>
      <c r="AG61" s="686"/>
      <c r="AH61" s="678"/>
    </row>
    <row r="62" spans="1:34" s="13" customFormat="1" ht="18.75">
      <c r="A62" s="655"/>
      <c r="B62" s="769" t="s">
        <v>575</v>
      </c>
      <c r="C62" s="811" t="s">
        <v>483</v>
      </c>
      <c r="D62" s="16" t="s">
        <v>570</v>
      </c>
      <c r="E62" s="603">
        <f>VLOOKUP(D62,'DANH SACH H'!$A$2:$O$36,8,0)</f>
        <v>34</v>
      </c>
      <c r="F62" s="656"/>
      <c r="G62" s="657"/>
      <c r="H62" s="657"/>
      <c r="I62" s="657"/>
      <c r="J62" s="657"/>
      <c r="K62" s="658"/>
      <c r="L62" s="658"/>
      <c r="M62" s="658"/>
      <c r="N62" s="658"/>
      <c r="O62" s="658"/>
      <c r="P62" s="657"/>
      <c r="Q62" s="657"/>
      <c r="R62" s="657"/>
      <c r="S62" s="657"/>
      <c r="T62" s="657"/>
      <c r="U62" s="657"/>
      <c r="V62" s="657"/>
      <c r="W62" s="657"/>
      <c r="X62" s="657"/>
      <c r="Y62" s="657"/>
      <c r="Z62" s="657"/>
      <c r="AA62" s="657"/>
      <c r="AB62" s="659"/>
      <c r="AC62" s="277"/>
      <c r="AE62" s="572">
        <f t="shared" si="4"/>
        <v>70</v>
      </c>
      <c r="AF62" s="686">
        <v>52</v>
      </c>
      <c r="AG62" s="686">
        <v>18</v>
      </c>
      <c r="AH62" s="678"/>
    </row>
    <row r="63" spans="1:34" s="13" customFormat="1" ht="15">
      <c r="A63" s="655"/>
      <c r="B63" s="769" t="s">
        <v>71</v>
      </c>
      <c r="C63" s="666" t="s">
        <v>487</v>
      </c>
      <c r="D63" s="16" t="s">
        <v>570</v>
      </c>
      <c r="E63" s="603">
        <f>VLOOKUP(D63,'DANH SACH H'!$A$2:$O$36,8,0)</f>
        <v>34</v>
      </c>
      <c r="F63" s="656"/>
      <c r="G63" s="657"/>
      <c r="H63" s="657"/>
      <c r="I63" s="657"/>
      <c r="J63" s="657"/>
      <c r="K63" s="658"/>
      <c r="L63" s="658"/>
      <c r="M63" s="658"/>
      <c r="N63" s="658"/>
      <c r="O63" s="658"/>
      <c r="P63" s="657"/>
      <c r="Q63" s="657"/>
      <c r="R63" s="657"/>
      <c r="S63" s="657"/>
      <c r="T63" s="657"/>
      <c r="U63" s="657"/>
      <c r="V63" s="657"/>
      <c r="W63" s="657"/>
      <c r="X63" s="657"/>
      <c r="Y63" s="657"/>
      <c r="Z63" s="657"/>
      <c r="AA63" s="657"/>
      <c r="AB63" s="659"/>
      <c r="AC63" s="277"/>
      <c r="AE63" s="572">
        <f t="shared" si="4"/>
        <v>60</v>
      </c>
      <c r="AF63" s="686">
        <v>15</v>
      </c>
      <c r="AG63" s="686">
        <v>45</v>
      </c>
      <c r="AH63" s="678"/>
    </row>
    <row r="64" spans="1:34" s="13" customFormat="1" ht="15">
      <c r="A64" s="655"/>
      <c r="B64" s="769" t="s">
        <v>71</v>
      </c>
      <c r="C64" s="666" t="s">
        <v>472</v>
      </c>
      <c r="D64" s="16" t="s">
        <v>570</v>
      </c>
      <c r="E64" s="603">
        <f>VLOOKUP(D64,'DANH SACH H'!$A$2:$O$36,8,0)</f>
        <v>34</v>
      </c>
      <c r="F64" s="656"/>
      <c r="G64" s="657"/>
      <c r="H64" s="657"/>
      <c r="I64" s="657"/>
      <c r="J64" s="657"/>
      <c r="K64" s="658"/>
      <c r="L64" s="658"/>
      <c r="M64" s="658"/>
      <c r="N64" s="658"/>
      <c r="O64" s="658"/>
      <c r="P64" s="657"/>
      <c r="Q64" s="657"/>
      <c r="R64" s="657"/>
      <c r="S64" s="657"/>
      <c r="T64" s="657"/>
      <c r="U64" s="657"/>
      <c r="V64" s="657"/>
      <c r="W64" s="657"/>
      <c r="X64" s="657"/>
      <c r="Y64" s="657"/>
      <c r="Z64" s="657"/>
      <c r="AA64" s="657"/>
      <c r="AB64" s="659"/>
      <c r="AC64" s="277"/>
      <c r="AE64" s="572">
        <f t="shared" si="4"/>
        <v>60</v>
      </c>
      <c r="AF64" s="686">
        <v>15</v>
      </c>
      <c r="AG64" s="686">
        <v>45</v>
      </c>
      <c r="AH64" s="678"/>
    </row>
    <row r="65" spans="1:34" s="13" customFormat="1" ht="15">
      <c r="A65" s="655"/>
      <c r="B65" s="769" t="s">
        <v>135</v>
      </c>
      <c r="C65" s="666" t="s">
        <v>574</v>
      </c>
      <c r="D65" s="16" t="s">
        <v>570</v>
      </c>
      <c r="E65" s="603">
        <f>VLOOKUP(D65,'DANH SACH H'!$A$2:$O$36,8,0)</f>
        <v>34</v>
      </c>
      <c r="F65" s="656"/>
      <c r="G65" s="657"/>
      <c r="H65" s="657"/>
      <c r="I65" s="657"/>
      <c r="J65" s="657"/>
      <c r="K65" s="658"/>
      <c r="L65" s="658"/>
      <c r="M65" s="658"/>
      <c r="N65" s="658"/>
      <c r="O65" s="658"/>
      <c r="P65" s="657"/>
      <c r="Q65" s="657"/>
      <c r="R65" s="657"/>
      <c r="S65" s="657"/>
      <c r="T65" s="657"/>
      <c r="U65" s="657"/>
      <c r="V65" s="657"/>
      <c r="W65" s="657"/>
      <c r="X65" s="657"/>
      <c r="Y65" s="657"/>
      <c r="Z65" s="657"/>
      <c r="AA65" s="657"/>
      <c r="AB65" s="659"/>
      <c r="AC65" s="277"/>
      <c r="AE65" s="572">
        <f t="shared" si="4"/>
        <v>60</v>
      </c>
      <c r="AF65" s="686">
        <v>15</v>
      </c>
      <c r="AG65" s="686">
        <v>45</v>
      </c>
      <c r="AH65" s="678"/>
    </row>
    <row r="66" spans="1:34" s="13" customFormat="1" ht="9" customHeight="1">
      <c r="A66" s="655"/>
      <c r="B66" s="695"/>
      <c r="C66" s="704"/>
      <c r="D66" s="16" t="s">
        <v>570</v>
      </c>
      <c r="E66" s="603">
        <f>VLOOKUP(D66,'DANH SACH H'!$A$2:$O$36,8,0)</f>
        <v>34</v>
      </c>
      <c r="F66" s="656"/>
      <c r="G66" s="657"/>
      <c r="H66" s="657"/>
      <c r="I66" s="657"/>
      <c r="J66" s="657"/>
      <c r="K66" s="658"/>
      <c r="L66" s="658"/>
      <c r="M66" s="658"/>
      <c r="N66" s="658"/>
      <c r="O66" s="658"/>
      <c r="P66" s="657"/>
      <c r="Q66" s="657"/>
      <c r="R66" s="657"/>
      <c r="S66" s="657"/>
      <c r="T66" s="657"/>
      <c r="U66" s="657"/>
      <c r="V66" s="657"/>
      <c r="W66" s="657"/>
      <c r="X66" s="657"/>
      <c r="Y66" s="657"/>
      <c r="Z66" s="657"/>
      <c r="AA66" s="657"/>
      <c r="AB66" s="659"/>
      <c r="AC66" s="277"/>
      <c r="AE66" s="572"/>
      <c r="AF66" s="686"/>
      <c r="AG66" s="686"/>
      <c r="AH66" s="678"/>
    </row>
    <row r="67" spans="1:34" s="566" customFormat="1" ht="9.75" customHeight="1" thickBot="1">
      <c r="A67" s="28"/>
      <c r="B67" s="697"/>
      <c r="C67" s="646"/>
      <c r="D67" s="211"/>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C67" s="157"/>
      <c r="AD67" s="195"/>
      <c r="AE67" s="585"/>
      <c r="AF67" s="585"/>
      <c r="AG67" s="585"/>
      <c r="AH67" s="673"/>
    </row>
    <row r="68" spans="1:34" s="10" customFormat="1" ht="16.5" thickTop="1">
      <c r="A68" s="11"/>
      <c r="B68" s="11"/>
      <c r="C68" s="707"/>
      <c r="D68" s="66"/>
      <c r="E68" s="66"/>
      <c r="F68" s="66"/>
      <c r="G68" s="67"/>
      <c r="H68" s="67"/>
      <c r="I68" s="67"/>
      <c r="J68" s="67"/>
      <c r="K68" s="647"/>
      <c r="L68" s="647"/>
      <c r="M68" s="647"/>
      <c r="N68" s="647"/>
      <c r="O68" s="647"/>
      <c r="P68" s="67"/>
      <c r="Q68" s="67"/>
      <c r="R68" s="67"/>
      <c r="S68" s="67"/>
      <c r="T68" s="51" t="s">
        <v>465</v>
      </c>
      <c r="U68" s="51"/>
      <c r="V68" s="51"/>
      <c r="W68" s="51"/>
      <c r="X68" s="51"/>
      <c r="Y68" s="51"/>
      <c r="Z68" s="51"/>
      <c r="AA68" s="51"/>
      <c r="AB68" s="51"/>
      <c r="AC68" s="51"/>
      <c r="AE68" s="133"/>
      <c r="AF68" s="570"/>
      <c r="AG68" s="570"/>
      <c r="AH68" s="17"/>
    </row>
    <row r="69" spans="1:34" s="8" customFormat="1" ht="15" customHeight="1">
      <c r="A69" s="10"/>
      <c r="B69" s="570"/>
      <c r="C69" s="708" t="s">
        <v>103</v>
      </c>
      <c r="D69" s="69"/>
      <c r="E69" s="67" t="s">
        <v>72</v>
      </c>
      <c r="F69" s="67"/>
      <c r="G69" s="67"/>
      <c r="H69" s="67"/>
      <c r="I69" s="67"/>
      <c r="J69" s="67"/>
      <c r="K69" s="67"/>
      <c r="O69" s="647"/>
      <c r="P69" s="52"/>
      <c r="Q69" s="52"/>
      <c r="R69" s="52"/>
      <c r="S69" s="1162" t="s">
        <v>74</v>
      </c>
      <c r="T69" s="1162"/>
      <c r="U69" s="1162"/>
      <c r="V69" s="1162"/>
      <c r="W69" s="1162"/>
      <c r="X69" s="1162"/>
      <c r="Y69" s="1162"/>
      <c r="Z69" s="1162"/>
      <c r="AA69" s="1162"/>
      <c r="AB69" s="1162"/>
      <c r="AC69" s="67"/>
      <c r="AE69" s="134"/>
      <c r="AF69" s="134"/>
      <c r="AG69" s="134"/>
      <c r="AH69" s="679"/>
    </row>
    <row r="70" spans="4:29" ht="15.75">
      <c r="D70" s="69"/>
      <c r="E70" s="69"/>
      <c r="F70" s="69"/>
      <c r="G70" s="52"/>
      <c r="H70" s="52"/>
      <c r="I70" s="52"/>
      <c r="J70" s="52"/>
      <c r="K70" s="648"/>
      <c r="L70" s="648"/>
      <c r="M70" s="648"/>
      <c r="N70" s="648"/>
      <c r="O70" s="648"/>
      <c r="P70" s="52"/>
      <c r="Q70" s="52"/>
      <c r="R70" s="52"/>
      <c r="S70" s="52"/>
      <c r="T70" s="52"/>
      <c r="U70" s="52"/>
      <c r="V70" s="52"/>
      <c r="W70" s="52"/>
      <c r="X70" s="52"/>
      <c r="Y70" s="52"/>
      <c r="Z70" s="52"/>
      <c r="AA70" s="52"/>
      <c r="AB70" s="52"/>
      <c r="AC70" s="52"/>
    </row>
    <row r="71" spans="4:19" ht="15.75">
      <c r="D71" s="69"/>
      <c r="E71" s="69"/>
      <c r="F71" s="69"/>
      <c r="G71" s="52"/>
      <c r="H71" s="52"/>
      <c r="I71" s="52"/>
      <c r="J71" s="52"/>
      <c r="K71" s="648"/>
      <c r="L71" s="648"/>
      <c r="M71" s="648"/>
      <c r="N71" s="648"/>
      <c r="O71" s="648"/>
      <c r="P71" s="52"/>
      <c r="Q71" s="52"/>
      <c r="R71" s="52"/>
      <c r="S71" s="52"/>
    </row>
    <row r="72" spans="8:29" ht="15.75">
      <c r="H72" s="1156"/>
      <c r="I72" s="1156"/>
      <c r="J72" s="1156"/>
      <c r="K72" s="1156"/>
      <c r="L72" s="1156"/>
      <c r="M72" s="1156"/>
      <c r="N72" s="1156"/>
      <c r="T72" s="1157" t="s">
        <v>69</v>
      </c>
      <c r="U72" s="1157"/>
      <c r="V72" s="1157"/>
      <c r="W72" s="1157"/>
      <c r="X72" s="1157"/>
      <c r="Y72" s="1157"/>
      <c r="Z72" s="1157"/>
      <c r="AA72" s="1157"/>
      <c r="AB72" s="1157"/>
      <c r="AC72" s="52"/>
    </row>
  </sheetData>
  <sheetProtection/>
  <mergeCells count="19">
    <mergeCell ref="B4:B7"/>
    <mergeCell ref="C4:AB4"/>
    <mergeCell ref="C5:E5"/>
    <mergeCell ref="H72:N72"/>
    <mergeCell ref="T72:AB72"/>
    <mergeCell ref="F5:G5"/>
    <mergeCell ref="T5:W5"/>
    <mergeCell ref="C6:E6"/>
    <mergeCell ref="S69:AB69"/>
    <mergeCell ref="AC28:AC35"/>
    <mergeCell ref="AC39:AC42"/>
    <mergeCell ref="A1:D1"/>
    <mergeCell ref="E1:AB1"/>
    <mergeCell ref="A2:D2"/>
    <mergeCell ref="E2:AB2"/>
    <mergeCell ref="A4:A7"/>
    <mergeCell ref="H5:K5"/>
    <mergeCell ref="L5:O5"/>
    <mergeCell ref="P5:S5"/>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2022-02-14T00:13:14Z</cp:lastPrinted>
  <dcterms:created xsi:type="dcterms:W3CDTF">2012-08-29T13:57:54Z</dcterms:created>
  <dcterms:modified xsi:type="dcterms:W3CDTF">2023-03-03T02:54:49Z</dcterms:modified>
  <cp:category/>
  <cp:version/>
  <cp:contentType/>
  <cp:contentStatus/>
</cp:coreProperties>
</file>